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425"/>
  </bookViews>
  <sheets>
    <sheet name="汇总" sheetId="1" r:id="rId1"/>
  </sheets>
  <definedNames>
    <definedName name="_xlnm.Print_Titles" localSheetId="0">汇总!$2:5</definedName>
    <definedName name="_xlnm._FilterDatabase" localSheetId="0" hidden="1">汇总!$B$1:$O$45</definedName>
    <definedName name="_xlnm.Print_Area" localSheetId="0">汇总!$A$1:$O$342</definedName>
  </definedNames>
  <calcPr calcId="144525"/>
</workbook>
</file>

<file path=xl/sharedStrings.xml><?xml version="1.0" encoding="utf-8"?>
<sst xmlns="http://schemas.openxmlformats.org/spreadsheetml/2006/main" count="695">
  <si>
    <t>附件2</t>
  </si>
  <si>
    <t>原州区2019年度农业特色优势产业贷款贴息申报汇总表</t>
  </si>
  <si>
    <t xml:space="preserve">  单位：固原市原州区农业农村局</t>
  </si>
  <si>
    <t>日期：2020年6月28日</t>
  </si>
  <si>
    <t>序
号</t>
  </si>
  <si>
    <t xml:space="preserve">贷款主体
名称 </t>
  </si>
  <si>
    <t>法定代表人</t>
  </si>
  <si>
    <t>项目
名称</t>
  </si>
  <si>
    <t xml:space="preserve">地址 </t>
  </si>
  <si>
    <t>贷款
银行</t>
  </si>
  <si>
    <t>贷款
金额
（万元）</t>
  </si>
  <si>
    <t>贷款期限</t>
  </si>
  <si>
    <t>贷款
利率
（月）</t>
  </si>
  <si>
    <t>年度
支付利息
（元）</t>
  </si>
  <si>
    <t>同期同档次贷款基准利率
（月）</t>
  </si>
  <si>
    <t>贴息金额
（元）</t>
  </si>
  <si>
    <t>起止</t>
  </si>
  <si>
    <t>月（个）</t>
  </si>
  <si>
    <t>小计</t>
  </si>
  <si>
    <t>自治区
财政</t>
  </si>
  <si>
    <t>地方财政</t>
  </si>
  <si>
    <t>合计</t>
  </si>
  <si>
    <t>固原瑞龙养殖有限责任公司</t>
  </si>
  <si>
    <t>汤效辉</t>
  </si>
  <si>
    <t>特色养殖</t>
  </si>
  <si>
    <t>原州区三营镇金堡村</t>
  </si>
  <si>
    <t>固原扶贫开发投融资集团</t>
  </si>
  <si>
    <t>2017.9.30-2019.9.29</t>
  </si>
  <si>
    <t>宁夏明德中药饮片有限公司</t>
  </si>
  <si>
    <t>姜文德</t>
  </si>
  <si>
    <t>技术改造</t>
  </si>
  <si>
    <t>固原经济开发区兴源路</t>
  </si>
  <si>
    <t>中国农业发展银行</t>
  </si>
  <si>
    <t>2018.10.9-2021.10.8</t>
  </si>
  <si>
    <t>宁夏金厚粮油工贸有限公司</t>
  </si>
  <si>
    <t>姚文贵</t>
  </si>
  <si>
    <t>宁夏固原经济开发区轻工产业园西城纵三街</t>
  </si>
  <si>
    <t>固原农商行南城路支行</t>
  </si>
  <si>
    <t>2018.9.29-2020.9.28</t>
  </si>
  <si>
    <t>固原开发银行宁夏分行</t>
  </si>
  <si>
    <t>2019.6.27-2020.6.26</t>
  </si>
  <si>
    <t>固原市农业科技示范园开发有限公司</t>
  </si>
  <si>
    <t>周海荣</t>
  </si>
  <si>
    <t>肉牛养殖技术改造</t>
  </si>
  <si>
    <t>原州区彭堡镇吴磨村</t>
  </si>
  <si>
    <t>宁夏银行固原分行</t>
  </si>
  <si>
    <t>2018.11.27-2019.11.6</t>
  </si>
  <si>
    <t>石嘴山银行固原分行</t>
  </si>
  <si>
    <t>2018.5.18-2019.5.17</t>
  </si>
  <si>
    <t>固原市瑞科丰农牧科技有限公司</t>
  </si>
  <si>
    <t>余亚胜</t>
  </si>
  <si>
    <t>肉牛养殖</t>
  </si>
  <si>
    <t>建设银行固原分行</t>
  </si>
  <si>
    <t>2018.6.15-2019.6.14</t>
  </si>
  <si>
    <t>2018.9.25-2019.9.11</t>
  </si>
  <si>
    <t>农业银行固原分行</t>
  </si>
  <si>
    <t>2018.6.12-2019.6.11</t>
  </si>
  <si>
    <t>宁夏恒通现代农业开发有限公司</t>
  </si>
  <si>
    <t>李永明</t>
  </si>
  <si>
    <t>蔬菜种植育苗</t>
  </si>
  <si>
    <t>原州区彭堡镇闫堡村</t>
  </si>
  <si>
    <t>2018.6.27-2020.6.26</t>
  </si>
  <si>
    <t>固原市原州区呈祥养牛农民专业合作社</t>
  </si>
  <si>
    <t>何廉呈</t>
  </si>
  <si>
    <t>母牛繁育肉牛育肥</t>
  </si>
  <si>
    <t>原州区张易镇</t>
  </si>
  <si>
    <t>宁夏银行</t>
  </si>
  <si>
    <t>2018.9.29-2019.9.10</t>
  </si>
  <si>
    <t>宁夏原州津汇村镇银行</t>
  </si>
  <si>
    <t>2018.11.23--2019.9.17</t>
  </si>
  <si>
    <t>固原市原州区民发养殖专业合作社</t>
  </si>
  <si>
    <t>马绍才</t>
  </si>
  <si>
    <t>牛羊养殖</t>
  </si>
  <si>
    <t>原州区彭堡镇石碑村3组</t>
  </si>
  <si>
    <t>固原农村商业银行彭堡支行</t>
  </si>
  <si>
    <t>2019.3.29-2021.3.29</t>
  </si>
  <si>
    <t>固原市原州区农福源养殖专业合作社</t>
  </si>
  <si>
    <t>杨风仁</t>
  </si>
  <si>
    <t>蛋鸡养殖</t>
  </si>
  <si>
    <t>原州区头营镇陶庄村1组</t>
  </si>
  <si>
    <t>固原农村商业银行杨郎支行</t>
  </si>
  <si>
    <t>2018.9.28-2020.9.28</t>
  </si>
  <si>
    <t>宁夏固原津汇银行</t>
  </si>
  <si>
    <t>2018.7.20-2020.7.19</t>
  </si>
  <si>
    <t>固原市原州区明飞养殖专业合作社</t>
  </si>
  <si>
    <t>海明慧</t>
  </si>
  <si>
    <t>养牛</t>
  </si>
  <si>
    <t>原州区头营镇石羊村2队</t>
  </si>
  <si>
    <t>固原扶贫开发投融资有限公司</t>
  </si>
  <si>
    <t>固原农村商业银行头营支行</t>
  </si>
  <si>
    <t>2019.4.11-2021.4.11</t>
  </si>
  <si>
    <t>固原市原州区辉之煌乡村生态旅游观光专业合作社</t>
  </si>
  <si>
    <t>王正林</t>
  </si>
  <si>
    <t>中药材种植</t>
  </si>
  <si>
    <t>原州区河川乡骆驼河村1组</t>
  </si>
  <si>
    <t>2017.8.11-2019.8.10</t>
  </si>
  <si>
    <t>原州区头营镇富源肉牛养殖专业合作社</t>
  </si>
  <si>
    <t>马万武</t>
  </si>
  <si>
    <t>原州区头营镇石羊村4队</t>
  </si>
  <si>
    <t>2019.3.26-2021.3.26</t>
  </si>
  <si>
    <t>固原市原州区鸿发养殖专业合作社</t>
  </si>
  <si>
    <t>马臣</t>
  </si>
  <si>
    <t>养鸡</t>
  </si>
  <si>
    <t>原州区头营镇石羊村8队</t>
  </si>
  <si>
    <t>2018.9.14-2020.9.13</t>
  </si>
  <si>
    <t>固原市原州区圣大养殖专业合作社</t>
  </si>
  <si>
    <t>邱永刚</t>
  </si>
  <si>
    <t>发展养殖及种植</t>
  </si>
  <si>
    <t>原州区长城梁圆德慈善园产业园</t>
  </si>
  <si>
    <t>固原市小额再贷款有限公司</t>
  </si>
  <si>
    <t>2019.4.26-2020.4.25</t>
  </si>
  <si>
    <t>中国工商银行股份有限公司固原支行</t>
  </si>
  <si>
    <t>2018.11.29-2019.11.28</t>
  </si>
  <si>
    <t>固原市原州区众丰种植专业合作社</t>
  </si>
  <si>
    <t>王升</t>
  </si>
  <si>
    <t>蔬菜种植</t>
  </si>
  <si>
    <t>q~+250</t>
  </si>
  <si>
    <t>农业银行股份有限公司固原长城路支行</t>
  </si>
  <si>
    <t>2017.9.4-2019.9.3</t>
  </si>
  <si>
    <t>固原市原州区华电养殖家庭农场</t>
  </si>
  <si>
    <t>徐文华</t>
  </si>
  <si>
    <t>种养殖</t>
  </si>
  <si>
    <t>原州区彭堡镇姚磨村2队</t>
  </si>
  <si>
    <t>中国农业银行股份有限公司固原分行</t>
  </si>
  <si>
    <t>2018.8.16-2020.8.15</t>
  </si>
  <si>
    <t>固原市原州区悯农种养殖家庭农场</t>
  </si>
  <si>
    <t>王小成</t>
  </si>
  <si>
    <t>原州区张易镇上马泉村5组</t>
  </si>
  <si>
    <t>固原市原州区正通种植农民专业合作社</t>
  </si>
  <si>
    <t>何小玲</t>
  </si>
  <si>
    <t>原州区彭堡镇曹洼村8组</t>
  </si>
  <si>
    <t>2017.6.20-2019.6.19</t>
  </si>
  <si>
    <t>2019.9.20-2020.9.15</t>
  </si>
  <si>
    <t>固原市原州区吉安养羊农民专业合作社</t>
  </si>
  <si>
    <t>王云</t>
  </si>
  <si>
    <t>购牛</t>
  </si>
  <si>
    <t>原州区中河乡丰堡村3组</t>
  </si>
  <si>
    <t>2018.7.4-2019.7.3</t>
  </si>
  <si>
    <t>宁夏固原农村商业股份有限公司东海街支行</t>
  </si>
  <si>
    <t>2019.7.15-2020.7.14</t>
  </si>
  <si>
    <t>2019.3.11-2020.3.11</t>
  </si>
  <si>
    <t>固原市原州区老庄子养殖专业合作社</t>
  </si>
  <si>
    <t>张会明</t>
  </si>
  <si>
    <t>原州区彭堡镇蒋口村</t>
  </si>
  <si>
    <t>固原市原州区虎成种养殖农民专业合作社</t>
  </si>
  <si>
    <t>李小成</t>
  </si>
  <si>
    <t>种狐养殖</t>
  </si>
  <si>
    <t>原州区头营镇二营村8队</t>
  </si>
  <si>
    <t>石嘴山银行</t>
  </si>
  <si>
    <t>2017.7.1-2019.7.10</t>
  </si>
  <si>
    <t>2019.7.9-2020.7.8</t>
  </si>
  <si>
    <t>固原市原州区康大养殖专业合作社</t>
  </si>
  <si>
    <t>徐康</t>
  </si>
  <si>
    <t>原州区头营镇马园村11组</t>
  </si>
  <si>
    <t>2018.11.23-2020.11.22</t>
  </si>
  <si>
    <t>2019.3.9-2020.3.10</t>
  </si>
  <si>
    <t>固原市原州区京利欣养殖专业合作社</t>
  </si>
  <si>
    <t>张强</t>
  </si>
  <si>
    <t>肉羊养殖</t>
  </si>
  <si>
    <t>原州区头营镇南屯村2组</t>
  </si>
  <si>
    <t>固原农商行北塬支行</t>
  </si>
  <si>
    <t>2018.5.11-2019.5.10</t>
  </si>
  <si>
    <t>2019.5.29-2020.5.29</t>
  </si>
  <si>
    <t>中河乡</t>
  </si>
  <si>
    <t>吴国宁</t>
  </si>
  <si>
    <t>生猪养殖</t>
  </si>
  <si>
    <t>高坡四组</t>
  </si>
  <si>
    <t>中国农业银行股份有限公司三营支行</t>
  </si>
  <si>
    <t>20181008
—20191221</t>
  </si>
  <si>
    <t>吴会宁</t>
  </si>
  <si>
    <t>20190505
—20200504</t>
  </si>
  <si>
    <t>原州津汇银行</t>
  </si>
  <si>
    <t>20180723
—20200722</t>
  </si>
  <si>
    <t>禹常清</t>
  </si>
  <si>
    <t>曹河二组</t>
  </si>
  <si>
    <t>邮政银行银行</t>
  </si>
  <si>
    <t>20190620
—20200619</t>
  </si>
  <si>
    <t>禹  强</t>
  </si>
  <si>
    <t>20190225
—20190225</t>
  </si>
  <si>
    <t>禹品海</t>
  </si>
  <si>
    <t>20191225
-20200225</t>
  </si>
  <si>
    <t>王进龙</t>
  </si>
  <si>
    <t>20190101
-20200101</t>
  </si>
  <si>
    <t>寨科乡</t>
  </si>
  <si>
    <t>马维金</t>
  </si>
  <si>
    <t xml:space="preserve">肉牛养殖  </t>
  </si>
  <si>
    <t>原州区寨科乡李岔村六组30号</t>
  </si>
  <si>
    <t>固原农商行寨科支行</t>
  </si>
  <si>
    <t>20191113-20201113</t>
  </si>
  <si>
    <t>马维才</t>
  </si>
  <si>
    <t>原州区寨科乡李岔村六组33号</t>
  </si>
  <si>
    <t>20190307-20200307</t>
  </si>
  <si>
    <t>马维银</t>
  </si>
  <si>
    <t>20190729-20200729</t>
  </si>
  <si>
    <t>马虎明</t>
  </si>
  <si>
    <t>原州区寨科乡李岔村二组29号</t>
  </si>
  <si>
    <t>20181023-20191023</t>
  </si>
  <si>
    <t>马维平</t>
  </si>
  <si>
    <t>原州区寨科乡李岔村六组25号</t>
  </si>
  <si>
    <t>20190124-20200124</t>
  </si>
  <si>
    <t>海涛</t>
  </si>
  <si>
    <t>原州区寨科乡李岔村十组27号</t>
  </si>
  <si>
    <t>马继信</t>
  </si>
  <si>
    <t>原州区寨科乡李岔村二组39号</t>
  </si>
  <si>
    <t>20190321-20200321</t>
  </si>
  <si>
    <t>丁成军</t>
  </si>
  <si>
    <t>原州区寨科乡李岔村五组5号</t>
  </si>
  <si>
    <t>20180411-20200410</t>
  </si>
  <si>
    <t>马云刚</t>
  </si>
  <si>
    <t>原州区寨科乡李岔村十组2号</t>
  </si>
  <si>
    <t>20190301-20200301</t>
  </si>
  <si>
    <t>马俊梅</t>
  </si>
  <si>
    <t>原州区寨科乡李岔村十一组7号</t>
  </si>
  <si>
    <t>20181121-20191121</t>
  </si>
  <si>
    <t>马生元</t>
  </si>
  <si>
    <t>20180413-20200412</t>
  </si>
  <si>
    <t>马如海</t>
  </si>
  <si>
    <t>原州区寨科乡李岔村一组45号</t>
  </si>
  <si>
    <t>20190613-20200412</t>
  </si>
  <si>
    <t>马俊智</t>
  </si>
  <si>
    <t>原州区寨科乡李岔村十组22号</t>
  </si>
  <si>
    <t>20190307-20200316</t>
  </si>
  <si>
    <t>罗俊龙</t>
  </si>
  <si>
    <t>养殖</t>
  </si>
  <si>
    <t>湾掌村三组</t>
  </si>
  <si>
    <t>黄河农村商业银行</t>
  </si>
  <si>
    <t>20190621-20200401</t>
  </si>
  <si>
    <t>罗占云</t>
  </si>
  <si>
    <t>20190320-20200320</t>
  </si>
  <si>
    <t>马国成</t>
  </si>
  <si>
    <t>20180920-20190920</t>
  </si>
  <si>
    <t>沙彦花</t>
  </si>
  <si>
    <t>湾掌村四组</t>
  </si>
  <si>
    <t>20180331-20190330</t>
  </si>
  <si>
    <t>马芳珍</t>
  </si>
  <si>
    <t>湾掌村一组</t>
  </si>
  <si>
    <t>20190625-20200619</t>
  </si>
  <si>
    <t>杨付平</t>
  </si>
  <si>
    <t>20180427-20190426</t>
  </si>
  <si>
    <t>20190426-20200426</t>
  </si>
  <si>
    <t>马成龙</t>
  </si>
  <si>
    <t>20181221-20191009</t>
  </si>
  <si>
    <t>20191221-20201011</t>
  </si>
  <si>
    <t>马兴邦</t>
  </si>
  <si>
    <t>20180921-20190711</t>
  </si>
  <si>
    <t>20190731-20200731</t>
  </si>
  <si>
    <t>杨发林</t>
  </si>
  <si>
    <t>20190827-20200827</t>
  </si>
  <si>
    <t>杨维宁</t>
  </si>
  <si>
    <t>20190730-20200730</t>
  </si>
  <si>
    <t>丁成东</t>
  </si>
  <si>
    <r>
      <rPr>
        <sz val="8"/>
        <color theme="1"/>
        <rFont val="仿宋_GB2312"/>
        <charset val="134"/>
      </rPr>
      <t>寨科乡新</t>
    </r>
    <r>
      <rPr>
        <sz val="8"/>
        <color theme="1"/>
        <rFont val="宋体"/>
        <charset val="134"/>
      </rPr>
      <t>埫</t>
    </r>
    <r>
      <rPr>
        <sz val="8"/>
        <color theme="1"/>
        <rFont val="仿宋_GB2312"/>
        <charset val="134"/>
      </rPr>
      <t>村五组</t>
    </r>
  </si>
  <si>
    <t>固原农商行</t>
  </si>
  <si>
    <t>20190110-20200110</t>
  </si>
  <si>
    <t>白凤飞</t>
  </si>
  <si>
    <r>
      <rPr>
        <sz val="8"/>
        <color theme="1"/>
        <rFont val="仿宋_GB2312"/>
        <charset val="134"/>
      </rPr>
      <t>寨科乡新</t>
    </r>
    <r>
      <rPr>
        <sz val="8"/>
        <color theme="1"/>
        <rFont val="宋体"/>
        <charset val="134"/>
      </rPr>
      <t>埫</t>
    </r>
    <r>
      <rPr>
        <sz val="8"/>
        <color theme="1"/>
        <rFont val="仿宋_GB2312"/>
        <charset val="134"/>
      </rPr>
      <t>村三组</t>
    </r>
  </si>
  <si>
    <t>21081126-20191126</t>
  </si>
  <si>
    <t>白生国</t>
  </si>
  <si>
    <t>20180411-20190410</t>
  </si>
  <si>
    <t>白生宝</t>
  </si>
  <si>
    <t>杨小明</t>
  </si>
  <si>
    <r>
      <rPr>
        <sz val="8"/>
        <color theme="1"/>
        <rFont val="仿宋_GB2312"/>
        <charset val="134"/>
      </rPr>
      <t>寨科乡新</t>
    </r>
    <r>
      <rPr>
        <sz val="8"/>
        <color theme="1"/>
        <rFont val="宋体"/>
        <charset val="134"/>
      </rPr>
      <t>埫</t>
    </r>
    <r>
      <rPr>
        <sz val="8"/>
        <color theme="1"/>
        <rFont val="仿宋_GB2312"/>
        <charset val="134"/>
      </rPr>
      <t>村一组</t>
    </r>
  </si>
  <si>
    <t>20190313-20200313</t>
  </si>
  <si>
    <t>丁成强</t>
  </si>
  <si>
    <t>20190613-20200613</t>
  </si>
  <si>
    <t>杨利军</t>
  </si>
  <si>
    <t>20190107-20200107</t>
  </si>
  <si>
    <t>白生兵</t>
  </si>
  <si>
    <r>
      <rPr>
        <sz val="8"/>
        <color theme="1"/>
        <rFont val="仿宋_GB2312"/>
        <charset val="134"/>
      </rPr>
      <t>寨科乡新</t>
    </r>
    <r>
      <rPr>
        <sz val="8"/>
        <color theme="1"/>
        <rFont val="宋体"/>
        <charset val="134"/>
      </rPr>
      <t>埫</t>
    </r>
    <r>
      <rPr>
        <sz val="8"/>
        <color theme="1"/>
        <rFont val="仿宋_GB2312"/>
        <charset val="134"/>
      </rPr>
      <t>村四组</t>
    </r>
  </si>
  <si>
    <t>20180918-20190918</t>
  </si>
  <si>
    <t>妥建斌</t>
  </si>
  <si>
    <t>20180918-20190911</t>
  </si>
  <si>
    <t>白生清</t>
  </si>
  <si>
    <t>20190114-20200114</t>
  </si>
  <si>
    <t>丁进平</t>
  </si>
  <si>
    <t>2019.5.8-2020.5.8</t>
  </si>
  <si>
    <t>马朝印</t>
  </si>
  <si>
    <t>寨科乡大台村五组</t>
  </si>
  <si>
    <t>2018.5.22-2019.5.20</t>
  </si>
  <si>
    <t>2019.4.26-2020.4.26</t>
  </si>
  <si>
    <t>马耀虎</t>
  </si>
  <si>
    <t>20181126-20191121</t>
  </si>
  <si>
    <t>20191221-20201104</t>
  </si>
  <si>
    <t>马凤虎</t>
  </si>
  <si>
    <t>寨科乡大台村三组</t>
  </si>
  <si>
    <t>20180424-20190423</t>
  </si>
  <si>
    <t>20190409-20200409</t>
  </si>
  <si>
    <t>杨治林</t>
  </si>
  <si>
    <r>
      <rPr>
        <sz val="8"/>
        <color theme="1"/>
        <rFont val="仿宋_GB2312"/>
        <charset val="134"/>
      </rPr>
      <t>寨科乡东</t>
    </r>
    <r>
      <rPr>
        <sz val="8"/>
        <color theme="1"/>
        <rFont val="宋体"/>
        <charset val="134"/>
      </rPr>
      <t>埫</t>
    </r>
    <r>
      <rPr>
        <sz val="8"/>
        <color theme="1"/>
        <rFont val="仿宋_GB2312"/>
        <charset val="134"/>
      </rPr>
      <t>村六组</t>
    </r>
  </si>
  <si>
    <t>2019.2.25-2020.2.25</t>
  </si>
  <si>
    <t>丁汉林</t>
  </si>
  <si>
    <r>
      <rPr>
        <sz val="8"/>
        <color theme="1"/>
        <rFont val="仿宋_GB2312"/>
        <charset val="134"/>
      </rPr>
      <t>寨科乡东</t>
    </r>
    <r>
      <rPr>
        <sz val="8"/>
        <color theme="1"/>
        <rFont val="宋体"/>
        <charset val="134"/>
      </rPr>
      <t>埫</t>
    </r>
    <r>
      <rPr>
        <sz val="8"/>
        <color theme="1"/>
        <rFont val="仿宋_GB2312"/>
        <charset val="134"/>
      </rPr>
      <t>村九组</t>
    </r>
  </si>
  <si>
    <t>2018.4.12-2020.4.11</t>
  </si>
  <si>
    <t>海恒芳</t>
  </si>
  <si>
    <r>
      <rPr>
        <sz val="8"/>
        <color theme="1"/>
        <rFont val="仿宋_GB2312"/>
        <charset val="134"/>
      </rPr>
      <t>寨科乡东</t>
    </r>
    <r>
      <rPr>
        <sz val="8"/>
        <color theme="1"/>
        <rFont val="宋体"/>
        <charset val="134"/>
      </rPr>
      <t>埫</t>
    </r>
    <r>
      <rPr>
        <sz val="8"/>
        <color theme="1"/>
        <rFont val="仿宋_GB2312"/>
        <charset val="134"/>
      </rPr>
      <t>村八组</t>
    </r>
  </si>
  <si>
    <t>2019.5.28-2020.5.28</t>
  </si>
  <si>
    <t>杨晓平</t>
  </si>
  <si>
    <r>
      <rPr>
        <sz val="8"/>
        <color theme="1"/>
        <rFont val="仿宋_GB2312"/>
        <charset val="134"/>
      </rPr>
      <t>寨科乡东</t>
    </r>
    <r>
      <rPr>
        <sz val="8"/>
        <color theme="1"/>
        <rFont val="宋体"/>
        <charset val="134"/>
      </rPr>
      <t>埫</t>
    </r>
    <r>
      <rPr>
        <sz val="8"/>
        <color theme="1"/>
        <rFont val="仿宋_GB2312"/>
        <charset val="134"/>
      </rPr>
      <t>村三组</t>
    </r>
  </si>
  <si>
    <t>2019.3.19-2020.3.19</t>
  </si>
  <si>
    <t>杨志财</t>
  </si>
  <si>
    <t>2019.1.8-2020.1.8</t>
  </si>
  <si>
    <t>马金玉</t>
  </si>
  <si>
    <t>寨科乡蔡川村二组</t>
  </si>
  <si>
    <t>中国邮政</t>
  </si>
  <si>
    <t>2019.10.22-2020.10.22</t>
  </si>
  <si>
    <t>海志军</t>
  </si>
  <si>
    <t>寨科乡蔡川村一组</t>
  </si>
  <si>
    <t>2019.10.18-2020.10.18</t>
  </si>
  <si>
    <t>杨志珍</t>
  </si>
  <si>
    <t>寨科乡蔡川村五组</t>
  </si>
  <si>
    <t>2019.11.26-2020.11.26</t>
  </si>
  <si>
    <t>李拥军</t>
  </si>
  <si>
    <t>海志强</t>
  </si>
  <si>
    <t>2019.8.24-2020..8.24</t>
  </si>
  <si>
    <t>杨志万</t>
  </si>
  <si>
    <t>2019.9.3-2020.9.3</t>
  </si>
  <si>
    <t>马进林</t>
  </si>
  <si>
    <t>2019.11.27-2020.11.27</t>
  </si>
  <si>
    <t>杨志虎</t>
  </si>
  <si>
    <t>02019.9.14-2020.9.14</t>
  </si>
  <si>
    <t>马永福</t>
  </si>
  <si>
    <t>马启云</t>
  </si>
  <si>
    <t>寨科乡蔡川村四组</t>
  </si>
  <si>
    <t>2019.10.22-2020.19.22</t>
  </si>
  <si>
    <t>海志忠</t>
  </si>
  <si>
    <t>海开礼</t>
  </si>
  <si>
    <t>马志清</t>
  </si>
  <si>
    <t>2019.2.1-2020.2.1</t>
  </si>
  <si>
    <t>马树月</t>
  </si>
  <si>
    <t>2019.10.30-2020.10.30</t>
  </si>
  <si>
    <t>刘翠丽</t>
  </si>
  <si>
    <t>寨科乡中川村</t>
  </si>
  <si>
    <t>20190306-20200306</t>
  </si>
  <si>
    <t>王仲平</t>
  </si>
  <si>
    <t>20180911-20190911</t>
  </si>
  <si>
    <t>杨仲亮</t>
  </si>
  <si>
    <t>王有平</t>
  </si>
  <si>
    <t>20190305-20200305</t>
  </si>
  <si>
    <t>李秉银</t>
  </si>
  <si>
    <t>20191204-20201204</t>
  </si>
  <si>
    <t>武鸿霞</t>
  </si>
  <si>
    <t>20190910-20200910</t>
  </si>
  <si>
    <t>文学录</t>
  </si>
  <si>
    <t>20181212-20191212</t>
  </si>
  <si>
    <t>头营镇</t>
  </si>
  <si>
    <t>马国彪</t>
  </si>
  <si>
    <t>头营镇石羊村四组</t>
  </si>
  <si>
    <t>固原农商行头营支行</t>
  </si>
  <si>
    <t>20181126-20191126</t>
  </si>
  <si>
    <t>海江</t>
  </si>
  <si>
    <t>头营镇石羊村二组</t>
  </si>
  <si>
    <t>20190327-20200327</t>
  </si>
  <si>
    <t>马得涛</t>
  </si>
  <si>
    <t>头营镇石羊村六组</t>
  </si>
  <si>
    <t>马维生</t>
  </si>
  <si>
    <t>头营镇石羊村五组</t>
  </si>
  <si>
    <t>20190102-20200102</t>
  </si>
  <si>
    <t>马耀恩</t>
  </si>
  <si>
    <t>头营镇石羊村三组</t>
  </si>
  <si>
    <t>20180917-20190917</t>
  </si>
  <si>
    <t>20190917-20200917</t>
  </si>
  <si>
    <t>马永森</t>
  </si>
  <si>
    <t>头营镇石羊村一组</t>
  </si>
  <si>
    <t>20181115-20191115</t>
  </si>
  <si>
    <t>马万奎</t>
  </si>
  <si>
    <t>头营镇石羊村八组</t>
  </si>
  <si>
    <t>20181129-20191129</t>
  </si>
  <si>
    <t>马得效</t>
  </si>
  <si>
    <t>头营镇石羊村七组</t>
  </si>
  <si>
    <t>马静</t>
  </si>
  <si>
    <t>20190918-20200918</t>
  </si>
  <si>
    <t>马万弟</t>
  </si>
  <si>
    <t>20181201-20191201</t>
  </si>
  <si>
    <t>马耀学</t>
  </si>
  <si>
    <t>20180917-20190909</t>
  </si>
  <si>
    <t>马耀玺</t>
  </si>
  <si>
    <t>20181209-20191209</t>
  </si>
  <si>
    <t>马万军</t>
  </si>
  <si>
    <t>贺少荣</t>
  </si>
  <si>
    <t>原州区头营镇杨郎村</t>
  </si>
  <si>
    <t>原州区津汇银行</t>
  </si>
  <si>
    <t>20180723-20190718</t>
  </si>
  <si>
    <t>20190719-20200718</t>
  </si>
  <si>
    <t>20180607-20190605</t>
  </si>
  <si>
    <t>20190806-20200806</t>
  </si>
  <si>
    <t>满库</t>
  </si>
  <si>
    <t>头营镇南屯村一组</t>
  </si>
  <si>
    <t>农业银行三营支行</t>
  </si>
  <si>
    <t>20180529-20190528</t>
  </si>
  <si>
    <t>20190614-20200613</t>
  </si>
  <si>
    <t>20190830-20200830</t>
  </si>
  <si>
    <t>田永平</t>
  </si>
  <si>
    <t>发展养殖</t>
  </si>
  <si>
    <t>头营镇大北山八组</t>
  </si>
  <si>
    <t>固原农商行杨郎支行</t>
  </si>
  <si>
    <t>20181218-20201218</t>
  </si>
  <si>
    <t>张易镇</t>
  </si>
  <si>
    <t>马富贵</t>
  </si>
  <si>
    <t>闫关村</t>
  </si>
  <si>
    <t>中国邮政储蓄银行股份有限公司固原市文化西路支行</t>
  </si>
  <si>
    <t>20190101-20200101</t>
  </si>
  <si>
    <t>中国农业银行股份有限公司固原长城路支行</t>
  </si>
  <si>
    <t>20180202-20210201</t>
  </si>
  <si>
    <t>20190101-20191230</t>
  </si>
  <si>
    <t>固原农村商业银行张易支行</t>
  </si>
  <si>
    <t>20181123-20201123</t>
  </si>
  <si>
    <t>马怀林</t>
  </si>
  <si>
    <t>闫关村五组</t>
  </si>
  <si>
    <t>2019219-2020219</t>
  </si>
  <si>
    <t>20181023-20191022</t>
  </si>
  <si>
    <t>20180328-20200327</t>
  </si>
  <si>
    <t>马付军</t>
  </si>
  <si>
    <t>袁有素</t>
  </si>
  <si>
    <t>闫关村六组</t>
  </si>
  <si>
    <t>马继虎</t>
  </si>
  <si>
    <t>20191016-20201016</t>
  </si>
  <si>
    <t>20190116-20200116</t>
  </si>
  <si>
    <t>王占有</t>
  </si>
  <si>
    <t>20190319-20191229</t>
  </si>
  <si>
    <t>马国勤</t>
  </si>
  <si>
    <t>王占文</t>
  </si>
  <si>
    <t>20191023-20201023</t>
  </si>
  <si>
    <t>贾秀兰</t>
  </si>
  <si>
    <t>马怀珍</t>
  </si>
  <si>
    <t>闫关五组</t>
  </si>
  <si>
    <t>20181110-20200921</t>
  </si>
  <si>
    <t>杨学勇</t>
  </si>
  <si>
    <t>20181120-20191120</t>
  </si>
  <si>
    <t>杨进山</t>
  </si>
  <si>
    <t>20181120-20191121</t>
  </si>
  <si>
    <t>20190219-20191219</t>
  </si>
  <si>
    <t>20170930-20190929</t>
  </si>
  <si>
    <t>王小弟</t>
  </si>
  <si>
    <t>闫关村二组</t>
  </si>
  <si>
    <t>20190308-20200308</t>
  </si>
  <si>
    <t>20180919-20190919</t>
  </si>
  <si>
    <t>王国有</t>
  </si>
  <si>
    <t>20180621-20190621</t>
  </si>
  <si>
    <t>贾泽成</t>
  </si>
  <si>
    <t>20190130-20200130</t>
  </si>
  <si>
    <t>马万云</t>
  </si>
  <si>
    <t>闫关四组</t>
  </si>
  <si>
    <t>20190522-20200522</t>
  </si>
  <si>
    <t>20190128-20200128</t>
  </si>
  <si>
    <t>李文刚</t>
  </si>
  <si>
    <t>王国平</t>
  </si>
  <si>
    <t>闫关二组</t>
  </si>
  <si>
    <t>20190104-20200104</t>
  </si>
  <si>
    <t>王国旗</t>
  </si>
  <si>
    <t>20190321-20191014</t>
  </si>
  <si>
    <t>20180421-20190421</t>
  </si>
  <si>
    <t>雷成</t>
  </si>
  <si>
    <t>20190621-20200621</t>
  </si>
  <si>
    <t>马向东</t>
  </si>
  <si>
    <t>闫关七组</t>
  </si>
  <si>
    <t>20190614-20200614</t>
  </si>
  <si>
    <t>20190315-20200315</t>
  </si>
  <si>
    <t>李小平</t>
  </si>
  <si>
    <t>闫关村四组</t>
  </si>
  <si>
    <t>马军</t>
  </si>
  <si>
    <t>闫关村七组</t>
  </si>
  <si>
    <t>陈占荣</t>
  </si>
  <si>
    <t>马福银</t>
  </si>
  <si>
    <t>20181015-20191015</t>
  </si>
  <si>
    <t>贾泽林</t>
  </si>
  <si>
    <t>贾泽平</t>
  </si>
  <si>
    <t>马阿旦</t>
  </si>
  <si>
    <t>20190524-20200524</t>
  </si>
  <si>
    <t>袁银科</t>
  </si>
  <si>
    <t>20190506-20191221</t>
  </si>
  <si>
    <t>20181116-20191116</t>
  </si>
  <si>
    <t>袁孝成</t>
  </si>
  <si>
    <t>20190326-20200326</t>
  </si>
  <si>
    <t>20190801-20200801</t>
  </si>
  <si>
    <t>20181121-20191120</t>
  </si>
  <si>
    <t>袁孝军</t>
  </si>
  <si>
    <t>20190711-20191221</t>
  </si>
  <si>
    <t>袁军明</t>
  </si>
  <si>
    <t>20190625-20200625</t>
  </si>
  <si>
    <t>李沙备</t>
  </si>
  <si>
    <t>20190618-20210618</t>
  </si>
  <si>
    <t>201190801-20200801</t>
  </si>
  <si>
    <t>马世明</t>
  </si>
  <si>
    <t>20181025-20191025</t>
  </si>
  <si>
    <t>袁虎仁</t>
  </si>
  <si>
    <t>马国平</t>
  </si>
  <si>
    <t>李万明</t>
  </si>
  <si>
    <t>马怀有</t>
  </si>
  <si>
    <t>袁虎平</t>
  </si>
  <si>
    <t>马国龙</t>
  </si>
  <si>
    <t>马克利</t>
  </si>
  <si>
    <t>黄堡村五组</t>
  </si>
  <si>
    <t>201190201-20200201</t>
  </si>
  <si>
    <t>马山平</t>
  </si>
  <si>
    <t>孙志国</t>
  </si>
  <si>
    <t>20181101-20191101</t>
  </si>
  <si>
    <t>妥开林</t>
  </si>
  <si>
    <t>20190108-20200108</t>
  </si>
  <si>
    <t>高玉其</t>
  </si>
  <si>
    <t>20190121-20200121</t>
  </si>
  <si>
    <t>20190103-20200102</t>
  </si>
  <si>
    <t>马汉文</t>
  </si>
  <si>
    <t>20180412-20190411</t>
  </si>
  <si>
    <t>20180611-20190513</t>
  </si>
  <si>
    <t>苏志忠</t>
  </si>
  <si>
    <t>高有永</t>
  </si>
  <si>
    <t>苏永兵</t>
  </si>
  <si>
    <t>20190416-20200316</t>
  </si>
  <si>
    <t>韩宝云</t>
  </si>
  <si>
    <t>苏永强</t>
  </si>
  <si>
    <t>20190222-20200222</t>
  </si>
  <si>
    <t>20190619-20200619</t>
  </si>
  <si>
    <t>马义思</t>
  </si>
  <si>
    <t>马德虎</t>
  </si>
  <si>
    <t>马占勤</t>
  </si>
  <si>
    <t>马克强</t>
  </si>
  <si>
    <t>黄堡村十组</t>
  </si>
  <si>
    <t>20181210-20191210</t>
  </si>
  <si>
    <t>20190505-20200505</t>
  </si>
  <si>
    <t>马占军</t>
  </si>
  <si>
    <t>黄堡村八组</t>
  </si>
  <si>
    <t>马文平</t>
  </si>
  <si>
    <t>黄堡村四组</t>
  </si>
  <si>
    <t>20180720-20190720</t>
  </si>
  <si>
    <t>哈会军</t>
  </si>
  <si>
    <t>黄堡村一组</t>
  </si>
  <si>
    <t>20181109-20191109</t>
  </si>
  <si>
    <t>马进明</t>
  </si>
  <si>
    <t>黄堡村三组</t>
  </si>
  <si>
    <t>20190411-20200411</t>
  </si>
  <si>
    <t>马刚</t>
  </si>
  <si>
    <t>固原农商行张易支行</t>
  </si>
  <si>
    <t>马云军</t>
  </si>
  <si>
    <t>20190709-20200709</t>
  </si>
  <si>
    <t>马彦文</t>
  </si>
  <si>
    <t>马生林</t>
  </si>
  <si>
    <t>20190318-20200318</t>
  </si>
  <si>
    <t>马德杰</t>
  </si>
  <si>
    <t>20190201-20200201</t>
  </si>
  <si>
    <t>马志山</t>
  </si>
  <si>
    <t>黄堡村六组</t>
  </si>
  <si>
    <t>20190402-20200402</t>
  </si>
  <si>
    <t>马小平</t>
  </si>
  <si>
    <t>黄堡村十一组</t>
  </si>
  <si>
    <t>20180831-20190831</t>
  </si>
  <si>
    <t>郑永强</t>
  </si>
  <si>
    <t>20190214-20190214</t>
  </si>
  <si>
    <t>马得文</t>
  </si>
  <si>
    <t>20181112-20191112</t>
  </si>
  <si>
    <t>白小军</t>
  </si>
  <si>
    <t>20181009-20191009</t>
  </si>
  <si>
    <t>王克兵</t>
  </si>
  <si>
    <t>郑得武</t>
  </si>
  <si>
    <t>20190309-20200309</t>
  </si>
  <si>
    <t>马志军</t>
  </si>
  <si>
    <t>20181130-20191131</t>
  </si>
  <si>
    <t>马学虎</t>
  </si>
  <si>
    <t>20190209-20200209</t>
  </si>
  <si>
    <t>马金龙</t>
  </si>
  <si>
    <t>20190508-20200508</t>
  </si>
  <si>
    <t>马占俊</t>
  </si>
  <si>
    <t>20181016-20191016</t>
  </si>
  <si>
    <t>2019010101-20200101</t>
  </si>
  <si>
    <t>马占西</t>
  </si>
  <si>
    <t>20190417-2020417</t>
  </si>
  <si>
    <t>马桂梅</t>
  </si>
  <si>
    <t>20180418-20190417</t>
  </si>
  <si>
    <t>马明龙</t>
  </si>
  <si>
    <t>马玉海</t>
  </si>
  <si>
    <t>20181024-20191024</t>
  </si>
  <si>
    <t>马得怀</t>
  </si>
  <si>
    <t>20191030-20201030</t>
  </si>
  <si>
    <t>马散利</t>
  </si>
  <si>
    <t>20191102-2020-1102</t>
  </si>
  <si>
    <t>杨俊英</t>
  </si>
  <si>
    <t>20190314-20200314</t>
  </si>
  <si>
    <t>白启军</t>
  </si>
  <si>
    <t>马志祥</t>
  </si>
  <si>
    <t>马林</t>
  </si>
  <si>
    <t>黄堡村二组</t>
  </si>
  <si>
    <t>20180905-20190905</t>
  </si>
  <si>
    <t>马维军</t>
  </si>
  <si>
    <t>20180725-20190825</t>
  </si>
  <si>
    <t>马玉祥</t>
  </si>
  <si>
    <t>20190314-20200313</t>
  </si>
  <si>
    <t>马作文</t>
  </si>
  <si>
    <t>陈燕</t>
  </si>
  <si>
    <t>20190301-20200313</t>
  </si>
  <si>
    <t>9.135</t>
  </si>
  <si>
    <t>铁海珍</t>
  </si>
  <si>
    <t>铁海锋</t>
  </si>
  <si>
    <t>20181207-20191207</t>
  </si>
  <si>
    <t>高玉川</t>
  </si>
  <si>
    <t>黄堡五组</t>
  </si>
  <si>
    <t>王克强</t>
  </si>
  <si>
    <t>黄堡十组</t>
  </si>
  <si>
    <t>马占林</t>
  </si>
  <si>
    <t>黄堡四组</t>
  </si>
  <si>
    <t>20191112-20201112</t>
  </si>
  <si>
    <t>6394.5</t>
  </si>
  <si>
    <t>20190228-20200228</t>
  </si>
  <si>
    <t>12</t>
  </si>
  <si>
    <t>6.6</t>
  </si>
  <si>
    <t>5282.18</t>
  </si>
  <si>
    <t>马正刚</t>
  </si>
  <si>
    <t>20190720-20200720</t>
  </si>
  <si>
    <t>7.6</t>
  </si>
  <si>
    <t>6994.5</t>
  </si>
  <si>
    <t>马生贵</t>
  </si>
  <si>
    <t>20190112-20200112</t>
  </si>
  <si>
    <t>6.7</t>
  </si>
  <si>
    <t>6916.41</t>
  </si>
  <si>
    <t>马德仓</t>
  </si>
  <si>
    <t>8.3</t>
  </si>
  <si>
    <t>6005.46</t>
  </si>
  <si>
    <t>马德芳</t>
  </si>
  <si>
    <t>李毛利</t>
  </si>
  <si>
    <t>盐泥村三组</t>
  </si>
  <si>
    <t>20181020-20190220</t>
  </si>
  <si>
    <t>10324</t>
  </si>
  <si>
    <t>20191025-20201025</t>
  </si>
  <si>
    <t>4132.5</t>
  </si>
  <si>
    <t>马伊罕</t>
  </si>
  <si>
    <t>20180517-20190517</t>
  </si>
  <si>
    <t>7.5</t>
  </si>
  <si>
    <t>2061.78</t>
  </si>
  <si>
    <t>20180614-20190614</t>
  </si>
  <si>
    <t>2683.45</t>
  </si>
  <si>
    <t>马慧海</t>
  </si>
  <si>
    <t>5</t>
  </si>
  <si>
    <t>20190506-20200506</t>
  </si>
  <si>
    <t>马害木</t>
  </si>
  <si>
    <t>8</t>
  </si>
  <si>
    <t>20180812-20190812</t>
  </si>
  <si>
    <t>3637.98</t>
  </si>
  <si>
    <t>8.265</t>
  </si>
  <si>
    <t>7934.4</t>
  </si>
  <si>
    <t>张志贵</t>
  </si>
  <si>
    <t>20190103-20200103</t>
  </si>
  <si>
    <t>6222.75</t>
  </si>
  <si>
    <t>马占科</t>
  </si>
  <si>
    <t>6</t>
  </si>
  <si>
    <t>20190411-20191231</t>
  </si>
  <si>
    <t>4011.15</t>
  </si>
  <si>
    <t>7</t>
  </si>
  <si>
    <t>20191108-20201108</t>
  </si>
  <si>
    <t>马龙</t>
  </si>
  <si>
    <t>10</t>
  </si>
  <si>
    <t>5369.84</t>
  </si>
  <si>
    <t>马明</t>
  </si>
  <si>
    <t>20180821-20190821</t>
  </si>
  <si>
    <t>3659.86</t>
  </si>
  <si>
    <t>20191109-20201109</t>
  </si>
  <si>
    <t>马学兵</t>
  </si>
  <si>
    <t>6123.32</t>
  </si>
  <si>
    <t>马成功</t>
  </si>
  <si>
    <t>6004.76</t>
  </si>
  <si>
    <t>苏打武</t>
  </si>
  <si>
    <t>8.33</t>
  </si>
  <si>
    <t>20190611-20200611</t>
  </si>
  <si>
    <t>张志彪</t>
  </si>
  <si>
    <t>4010.96</t>
  </si>
  <si>
    <t>张志文</t>
  </si>
  <si>
    <t>7506.15</t>
  </si>
  <si>
    <t>马学龙</t>
  </si>
  <si>
    <t>20180103-20200103</t>
  </si>
  <si>
    <t>马存娃</t>
  </si>
  <si>
    <t>20190105-20200105</t>
  </si>
  <si>
    <t>马得明</t>
  </si>
  <si>
    <t>7372.59</t>
  </si>
  <si>
    <t>马尔沙</t>
  </si>
  <si>
    <t>20190623-20200623</t>
  </si>
  <si>
    <t>6.9</t>
  </si>
  <si>
    <t>马奴哈</t>
  </si>
  <si>
    <t>2019731-2020731</t>
  </si>
  <si>
    <t>4312.5</t>
  </si>
  <si>
    <t>马母沙</t>
  </si>
  <si>
    <t>20181026-20191026</t>
  </si>
  <si>
    <t>高玉清</t>
  </si>
  <si>
    <t>4278</t>
  </si>
  <si>
    <t>马正军</t>
  </si>
  <si>
    <t>马乌蛋</t>
  </si>
  <si>
    <t>姬永成</t>
  </si>
  <si>
    <t>20190323-20200323</t>
  </si>
  <si>
    <t>7408.19</t>
  </si>
  <si>
    <t>马继文</t>
  </si>
  <si>
    <t>马清栋</t>
  </si>
  <si>
    <t>铁金海</t>
  </si>
  <si>
    <t>李栓初</t>
  </si>
  <si>
    <t>张易十组</t>
  </si>
  <si>
    <t>20180607-20200606</t>
  </si>
  <si>
    <t>马杰</t>
  </si>
  <si>
    <t>马付成</t>
  </si>
  <si>
    <t>6.66</t>
  </si>
  <si>
    <t>6522.25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</si>
</sst>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 "/>
    <numFmt numFmtId="178" formatCode="0.00_ "/>
    <numFmt numFmtId="179" formatCode="0_);[Red]\(0\)"/>
    <numFmt numFmtId="180" formatCode="0.000_);[Red]\(0.000\)"/>
    <numFmt numFmtId="181" formatCode="0.000_ 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2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1"/>
      <color theme="1"/>
      <name val="楷体"/>
      <charset val="134"/>
    </font>
    <font>
      <b/>
      <sz val="10"/>
      <color theme="1"/>
      <name val="楷体"/>
      <charset val="134"/>
    </font>
    <font>
      <b/>
      <sz val="10"/>
      <name val="仿宋_GB2312"/>
      <charset val="134"/>
    </font>
    <font>
      <sz val="9"/>
      <color theme="1"/>
      <name val="Tahoma"/>
      <charset val="134"/>
    </font>
    <font>
      <sz val="9"/>
      <color theme="1"/>
      <name val="仿宋_GB2312"/>
      <charset val="134"/>
    </font>
    <font>
      <sz val="8"/>
      <color theme="1"/>
      <name val="仿宋_GB2312"/>
      <charset val="134"/>
    </font>
    <font>
      <sz val="8"/>
      <color theme="1"/>
      <name val="宋体"/>
      <charset val="134"/>
      <scheme val="minor"/>
    </font>
    <font>
      <sz val="9"/>
      <color rgb="FFFF0000"/>
      <name val="Tahoma"/>
      <charset val="134"/>
    </font>
    <font>
      <sz val="9"/>
      <color rgb="FFFF0000"/>
      <name val="仿宋_GB2312"/>
      <charset val="134"/>
    </font>
    <font>
      <sz val="8"/>
      <color rgb="FFFF0000"/>
      <name val="仿宋_GB2312"/>
      <charset val="134"/>
    </font>
    <font>
      <sz val="8"/>
      <color rgb="FFFF0000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8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1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44" fillId="16" borderId="14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/>
    <xf numFmtId="177" fontId="5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50" applyNumberFormat="1" applyFont="1" applyFill="1" applyAlignment="1">
      <alignment horizontal="center" vertical="center"/>
    </xf>
    <xf numFmtId="0" fontId="8" fillId="0" borderId="1" xfId="50" applyNumberFormat="1" applyFont="1" applyFill="1" applyBorder="1" applyAlignment="1">
      <alignment horizontal="left" vertical="center"/>
    </xf>
    <xf numFmtId="0" fontId="9" fillId="0" borderId="1" xfId="50" applyNumberFormat="1" applyFont="1" applyFill="1" applyBorder="1" applyAlignment="1">
      <alignment horizontal="left" vertical="center"/>
    </xf>
    <xf numFmtId="0" fontId="9" fillId="0" borderId="0" xfId="50" applyNumberFormat="1" applyFont="1" applyFill="1" applyBorder="1" applyAlignment="1">
      <alignment horizontal="left" vertical="center"/>
    </xf>
    <xf numFmtId="0" fontId="9" fillId="0" borderId="0" xfId="50" applyNumberFormat="1" applyFont="1" applyFill="1" applyBorder="1" applyAlignment="1">
      <alignment horizontal="center" vertical="center"/>
    </xf>
    <xf numFmtId="0" fontId="9" fillId="0" borderId="0" xfId="50" applyNumberFormat="1" applyFont="1" applyFill="1" applyBorder="1" applyAlignment="1">
      <alignment vertical="center"/>
    </xf>
    <xf numFmtId="0" fontId="10" fillId="3" borderId="2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/>
    </xf>
    <xf numFmtId="0" fontId="10" fillId="0" borderId="2" xfId="5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3" borderId="3" xfId="50" applyNumberFormat="1" applyFont="1" applyFill="1" applyBorder="1" applyAlignment="1">
      <alignment horizontal="center" vertical="center" wrapText="1"/>
    </xf>
    <xf numFmtId="0" fontId="10" fillId="0" borderId="3" xfId="50" applyNumberFormat="1" applyFont="1" applyFill="1" applyBorder="1" applyAlignment="1">
      <alignment horizontal="center" vertical="center"/>
    </xf>
    <xf numFmtId="0" fontId="10" fillId="0" borderId="3" xfId="5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13" fillId="0" borderId="2" xfId="49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176" fontId="15" fillId="2" borderId="2" xfId="49" applyNumberFormat="1" applyFont="1" applyFill="1" applyBorder="1" applyAlignment="1">
      <alignment horizontal="center" vertical="center" wrapText="1"/>
    </xf>
    <xf numFmtId="176" fontId="16" fillId="2" borderId="2" xfId="49" applyNumberFormat="1" applyFont="1" applyFill="1" applyBorder="1" applyAlignment="1">
      <alignment vertical="center" wrapText="1"/>
    </xf>
    <xf numFmtId="0" fontId="16" fillId="2" borderId="2" xfId="5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176" fontId="16" fillId="2" borderId="2" xfId="49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176" fontId="19" fillId="2" borderId="2" xfId="49" applyNumberFormat="1" applyFont="1" applyFill="1" applyBorder="1" applyAlignment="1">
      <alignment horizontal="center" vertical="center" wrapText="1"/>
    </xf>
    <xf numFmtId="176" fontId="20" fillId="2" borderId="2" xfId="49" applyNumberFormat="1" applyFont="1" applyFill="1" applyBorder="1" applyAlignment="1">
      <alignment horizontal="center" vertical="center" wrapText="1"/>
    </xf>
    <xf numFmtId="176" fontId="20" fillId="2" borderId="2" xfId="49" applyNumberFormat="1" applyFont="1" applyFill="1" applyBorder="1" applyAlignment="1">
      <alignment vertical="center" wrapText="1"/>
    </xf>
    <xf numFmtId="0" fontId="20" fillId="2" borderId="2" xfId="5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176" fontId="16" fillId="2" borderId="3" xfId="49" applyNumberFormat="1" applyFont="1" applyFill="1" applyBorder="1" applyAlignment="1">
      <alignment horizontal="center" vertical="center" wrapText="1"/>
    </xf>
    <xf numFmtId="176" fontId="16" fillId="2" borderId="4" xfId="49" applyNumberFormat="1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178" fontId="7" fillId="0" borderId="0" xfId="50" applyNumberFormat="1" applyFont="1" applyFill="1" applyAlignment="1">
      <alignment horizontal="center" vertical="center"/>
    </xf>
    <xf numFmtId="177" fontId="7" fillId="0" borderId="0" xfId="50" applyNumberFormat="1" applyFont="1" applyFill="1" applyAlignment="1">
      <alignment horizontal="left" vertical="center"/>
    </xf>
    <xf numFmtId="177" fontId="7" fillId="0" borderId="0" xfId="50" applyNumberFormat="1" applyFont="1" applyFill="1" applyAlignment="1">
      <alignment horizontal="center" vertical="center"/>
    </xf>
    <xf numFmtId="178" fontId="9" fillId="0" borderId="0" xfId="50" applyNumberFormat="1" applyFont="1" applyFill="1" applyBorder="1" applyAlignment="1">
      <alignment vertical="center"/>
    </xf>
    <xf numFmtId="0" fontId="1" fillId="0" borderId="0" xfId="50" applyNumberFormat="1" applyFont="1" applyFill="1" applyBorder="1" applyAlignment="1">
      <alignment vertical="center"/>
    </xf>
    <xf numFmtId="178" fontId="9" fillId="0" borderId="0" xfId="50" applyNumberFormat="1" applyFont="1" applyFill="1" applyAlignment="1">
      <alignment horizontal="center" vertical="center"/>
    </xf>
    <xf numFmtId="177" fontId="8" fillId="0" borderId="0" xfId="50" applyNumberFormat="1" applyFont="1" applyFill="1" applyAlignment="1">
      <alignment horizontal="center" vertical="center"/>
    </xf>
    <xf numFmtId="178" fontId="10" fillId="0" borderId="2" xfId="50" applyNumberFormat="1" applyFont="1" applyFill="1" applyBorder="1" applyAlignment="1">
      <alignment horizontal="center" vertical="center" wrapText="1"/>
    </xf>
    <xf numFmtId="177" fontId="10" fillId="0" borderId="5" xfId="50" applyNumberFormat="1" applyFont="1" applyFill="1" applyBorder="1" applyAlignment="1">
      <alignment horizontal="center" vertical="center" wrapText="1"/>
    </xf>
    <xf numFmtId="177" fontId="10" fillId="0" borderId="6" xfId="50" applyNumberFormat="1" applyFont="1" applyFill="1" applyBorder="1" applyAlignment="1">
      <alignment horizontal="center" vertical="center" wrapText="1"/>
    </xf>
    <xf numFmtId="177" fontId="10" fillId="0" borderId="7" xfId="5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78" fontId="10" fillId="0" borderId="3" xfId="50" applyNumberFormat="1" applyFont="1" applyFill="1" applyBorder="1" applyAlignment="1">
      <alignment horizontal="center" vertical="center" wrapText="1"/>
    </xf>
    <xf numFmtId="177" fontId="10" fillId="0" borderId="3" xfId="50" applyNumberFormat="1" applyFont="1" applyFill="1" applyBorder="1" applyAlignment="1">
      <alignment horizontal="left" vertical="center" wrapText="1"/>
    </xf>
    <xf numFmtId="177" fontId="10" fillId="0" borderId="3" xfId="5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178" fontId="13" fillId="0" borderId="2" xfId="49" applyNumberFormat="1" applyFont="1" applyFill="1" applyBorder="1" applyAlignment="1">
      <alignment horizontal="center" vertical="center" wrapText="1"/>
    </xf>
    <xf numFmtId="179" fontId="16" fillId="2" borderId="2" xfId="49" applyNumberFormat="1" applyFont="1" applyFill="1" applyBorder="1" applyAlignment="1">
      <alignment horizontal="center" vertical="center" wrapText="1"/>
    </xf>
    <xf numFmtId="178" fontId="16" fillId="2" borderId="2" xfId="49" applyNumberFormat="1" applyFont="1" applyFill="1" applyBorder="1" applyAlignment="1">
      <alignment horizontal="center" vertical="center" wrapText="1"/>
    </xf>
    <xf numFmtId="177" fontId="16" fillId="0" borderId="2" xfId="49" applyNumberFormat="1" applyFont="1" applyFill="1" applyBorder="1" applyAlignment="1">
      <alignment horizontal="left" vertical="center" wrapText="1"/>
    </xf>
    <xf numFmtId="177" fontId="16" fillId="2" borderId="2" xfId="49" applyNumberFormat="1" applyFont="1" applyFill="1" applyBorder="1" applyAlignment="1">
      <alignment horizontal="center" vertical="center" wrapText="1"/>
    </xf>
    <xf numFmtId="180" fontId="16" fillId="2" borderId="2" xfId="49" applyNumberFormat="1" applyFont="1" applyFill="1" applyBorder="1" applyAlignment="1">
      <alignment horizontal="center" vertical="center" wrapText="1"/>
    </xf>
    <xf numFmtId="179" fontId="20" fillId="2" borderId="2" xfId="49" applyNumberFormat="1" applyFont="1" applyFill="1" applyBorder="1" applyAlignment="1">
      <alignment horizontal="center" vertical="center" wrapText="1"/>
    </xf>
    <xf numFmtId="178" fontId="20" fillId="2" borderId="2" xfId="49" applyNumberFormat="1" applyFont="1" applyFill="1" applyBorder="1" applyAlignment="1">
      <alignment horizontal="center" vertical="center" wrapText="1"/>
    </xf>
    <xf numFmtId="177" fontId="20" fillId="0" borderId="2" xfId="49" applyNumberFormat="1" applyFont="1" applyFill="1" applyBorder="1" applyAlignment="1">
      <alignment horizontal="left" vertical="center" wrapText="1"/>
    </xf>
    <xf numFmtId="177" fontId="20" fillId="2" borderId="2" xfId="49" applyNumberFormat="1" applyFont="1" applyFill="1" applyBorder="1" applyAlignment="1">
      <alignment horizontal="center" vertical="center" wrapText="1"/>
    </xf>
    <xf numFmtId="178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>
      <alignment vertical="center"/>
    </xf>
    <xf numFmtId="0" fontId="16" fillId="2" borderId="2" xfId="0" applyFont="1" applyFill="1" applyBorder="1">
      <alignment vertical="center"/>
    </xf>
    <xf numFmtId="178" fontId="16" fillId="2" borderId="2" xfId="0" applyNumberFormat="1" applyFont="1" applyFill="1" applyBorder="1">
      <alignment vertical="center"/>
    </xf>
    <xf numFmtId="177" fontId="16" fillId="0" borderId="2" xfId="0" applyNumberFormat="1" applyFont="1" applyFill="1" applyBorder="1" applyAlignment="1">
      <alignment horizontal="left" vertical="center"/>
    </xf>
    <xf numFmtId="178" fontId="16" fillId="2" borderId="2" xfId="0" applyNumberFormat="1" applyFont="1" applyFill="1" applyBorder="1" applyAlignment="1">
      <alignment vertical="center" wrapText="1"/>
    </xf>
    <xf numFmtId="177" fontId="16" fillId="0" borderId="2" xfId="0" applyNumberFormat="1" applyFont="1" applyFill="1" applyBorder="1" applyAlignment="1">
      <alignment horizontal="left" vertical="center" wrapText="1"/>
    </xf>
    <xf numFmtId="178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81" fontId="16" fillId="2" borderId="2" xfId="49" applyNumberFormat="1" applyFont="1" applyFill="1" applyBorder="1" applyAlignment="1">
      <alignment horizontal="center" vertical="center" wrapText="1"/>
    </xf>
    <xf numFmtId="176" fontId="24" fillId="2" borderId="2" xfId="49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79" fontId="24" fillId="2" borderId="2" xfId="49" applyNumberFormat="1" applyFont="1" applyFill="1" applyBorder="1" applyAlignment="1">
      <alignment horizontal="center" vertical="center" wrapText="1"/>
    </xf>
    <xf numFmtId="178" fontId="24" fillId="2" borderId="2" xfId="49" applyNumberFormat="1" applyFont="1" applyFill="1" applyBorder="1" applyAlignment="1">
      <alignment horizontal="center" vertical="center" wrapText="1"/>
    </xf>
    <xf numFmtId="178" fontId="25" fillId="2" borderId="2" xfId="0" applyNumberFormat="1" applyFont="1" applyFill="1" applyBorder="1" applyAlignment="1">
      <alignment horizontal="center" vertical="center"/>
    </xf>
    <xf numFmtId="177" fontId="24" fillId="0" borderId="2" xfId="49" applyNumberFormat="1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/>
    </xf>
    <xf numFmtId="178" fontId="24" fillId="2" borderId="2" xfId="0" applyNumberFormat="1" applyFont="1" applyFill="1" applyBorder="1" applyAlignment="1">
      <alignment horizontal="center" vertical="center"/>
    </xf>
    <xf numFmtId="181" fontId="24" fillId="2" borderId="2" xfId="49" applyNumberFormat="1" applyFont="1" applyFill="1" applyBorder="1" applyAlignment="1">
      <alignment horizontal="center" vertical="center" wrapText="1"/>
    </xf>
    <xf numFmtId="0" fontId="24" fillId="2" borderId="2" xfId="5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49" fontId="22" fillId="2" borderId="2" xfId="49" applyNumberFormat="1" applyFont="1" applyFill="1" applyBorder="1" applyAlignment="1">
      <alignment horizontal="center" vertical="center" wrapText="1"/>
    </xf>
    <xf numFmtId="49" fontId="24" fillId="2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I342"/>
  <sheetViews>
    <sheetView tabSelected="1" workbookViewId="0">
      <selection activeCell="Q8" sqref="Q8"/>
    </sheetView>
  </sheetViews>
  <sheetFormatPr defaultColWidth="9" defaultRowHeight="14.25"/>
  <cols>
    <col min="1" max="1" width="3.375" style="1" customWidth="1"/>
    <col min="2" max="2" width="9.75" style="6" customWidth="1"/>
    <col min="3" max="3" width="5.125" style="7" customWidth="1"/>
    <col min="4" max="4" width="6.625" style="7" customWidth="1"/>
    <col min="5" max="5" width="10.75" style="7" customWidth="1"/>
    <col min="6" max="6" width="10" style="7" customWidth="1"/>
    <col min="7" max="7" width="6.25" style="7" customWidth="1"/>
    <col min="8" max="8" width="8.875" style="2" customWidth="1"/>
    <col min="9" max="9" width="4.625" style="2" customWidth="1"/>
    <col min="10" max="10" width="5.125" style="8" customWidth="1"/>
    <col min="11" max="11" width="9" style="2" customWidth="1"/>
    <col min="12" max="12" width="5.875" style="8" customWidth="1"/>
    <col min="13" max="13" width="8.375" style="9" customWidth="1"/>
    <col min="14" max="14" width="8.25" style="10" customWidth="1"/>
    <col min="15" max="15" width="9.125" style="10" customWidth="1"/>
    <col min="16" max="16" width="12.125" style="2" customWidth="1"/>
    <col min="17" max="243" width="9" style="2"/>
    <col min="244" max="16384" width="9" style="1"/>
  </cols>
  <sheetData>
    <row r="1" s="1" customFormat="1" spans="2:243">
      <c r="B1" s="11" t="s">
        <v>0</v>
      </c>
      <c r="C1" s="7"/>
      <c r="D1" s="7"/>
      <c r="E1" s="7"/>
      <c r="F1" s="7"/>
      <c r="G1" s="7"/>
      <c r="H1" s="2"/>
      <c r="I1" s="2"/>
      <c r="J1" s="8"/>
      <c r="K1" s="2"/>
      <c r="L1" s="8"/>
      <c r="M1" s="9"/>
      <c r="N1" s="10"/>
      <c r="O1" s="10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="2" customFormat="1" ht="36" customHeight="1" spans="2:15">
      <c r="B2" s="12" t="s">
        <v>1</v>
      </c>
      <c r="C2" s="12"/>
      <c r="D2" s="12"/>
      <c r="E2" s="12"/>
      <c r="F2" s="12"/>
      <c r="G2" s="12"/>
      <c r="H2" s="12"/>
      <c r="I2" s="12"/>
      <c r="J2" s="48"/>
      <c r="K2" s="12"/>
      <c r="L2" s="48"/>
      <c r="M2" s="49"/>
      <c r="N2" s="50"/>
      <c r="O2" s="50"/>
    </row>
    <row r="3" s="2" customFormat="1" ht="21" customHeight="1" spans="2:15">
      <c r="B3" s="13" t="s">
        <v>2</v>
      </c>
      <c r="C3" s="14"/>
      <c r="D3" s="15"/>
      <c r="E3" s="15"/>
      <c r="F3" s="16"/>
      <c r="G3" s="16"/>
      <c r="H3" s="17"/>
      <c r="I3" s="17"/>
      <c r="J3" s="51"/>
      <c r="K3" s="52"/>
      <c r="L3" s="53" t="s">
        <v>3</v>
      </c>
      <c r="M3" s="54"/>
      <c r="N3" s="54"/>
      <c r="O3" s="54"/>
    </row>
    <row r="4" s="2" customFormat="1" ht="30" customHeight="1" spans="1:15">
      <c r="A4" s="18" t="s">
        <v>4</v>
      </c>
      <c r="B4" s="18" t="s">
        <v>5</v>
      </c>
      <c r="C4" s="18" t="s">
        <v>6</v>
      </c>
      <c r="D4" s="18" t="s">
        <v>7</v>
      </c>
      <c r="E4" s="19" t="s">
        <v>8</v>
      </c>
      <c r="F4" s="20" t="s">
        <v>9</v>
      </c>
      <c r="G4" s="20" t="s">
        <v>10</v>
      </c>
      <c r="H4" s="21" t="s">
        <v>11</v>
      </c>
      <c r="I4" s="21"/>
      <c r="J4" s="55" t="s">
        <v>12</v>
      </c>
      <c r="K4" s="20" t="s">
        <v>13</v>
      </c>
      <c r="L4" s="55" t="s">
        <v>14</v>
      </c>
      <c r="M4" s="56" t="s">
        <v>15</v>
      </c>
      <c r="N4" s="57"/>
      <c r="O4" s="58"/>
    </row>
    <row r="5" s="2" customFormat="1" ht="45" customHeight="1" spans="1:16">
      <c r="A5" s="22"/>
      <c r="B5" s="22"/>
      <c r="C5" s="22"/>
      <c r="D5" s="22"/>
      <c r="E5" s="23"/>
      <c r="F5" s="23"/>
      <c r="G5" s="24"/>
      <c r="H5" s="25" t="s">
        <v>16</v>
      </c>
      <c r="I5" s="59" t="s">
        <v>17</v>
      </c>
      <c r="J5" s="60"/>
      <c r="K5" s="24"/>
      <c r="L5" s="60"/>
      <c r="M5" s="61" t="s">
        <v>18</v>
      </c>
      <c r="N5" s="62" t="s">
        <v>19</v>
      </c>
      <c r="O5" s="62" t="s">
        <v>20</v>
      </c>
      <c r="P5" s="63"/>
    </row>
    <row r="6" s="2" customFormat="1" ht="32" customHeight="1" spans="1:15">
      <c r="A6" s="26" t="s">
        <v>21</v>
      </c>
      <c r="B6" s="27"/>
      <c r="C6" s="26"/>
      <c r="D6" s="26"/>
      <c r="E6" s="26"/>
      <c r="F6" s="26"/>
      <c r="G6" s="28">
        <f>SUM(G7:G342)</f>
        <v>11776</v>
      </c>
      <c r="H6" s="28"/>
      <c r="I6" s="28"/>
      <c r="J6" s="64"/>
      <c r="K6" s="28">
        <f t="shared" ref="K6:O6" si="0">SUM(K7:K342)</f>
        <v>6540515.88999999</v>
      </c>
      <c r="L6" s="64"/>
      <c r="M6" s="28">
        <f t="shared" si="0"/>
        <v>3716944</v>
      </c>
      <c r="N6" s="28">
        <f t="shared" si="0"/>
        <v>2040992</v>
      </c>
      <c r="O6" s="28">
        <f t="shared" si="0"/>
        <v>1675952</v>
      </c>
    </row>
    <row r="7" s="3" customFormat="1" ht="30" customHeight="1" spans="1:15">
      <c r="A7" s="29">
        <v>1</v>
      </c>
      <c r="B7" s="30" t="s">
        <v>22</v>
      </c>
      <c r="C7" s="31" t="s">
        <v>23</v>
      </c>
      <c r="D7" s="31" t="s">
        <v>24</v>
      </c>
      <c r="E7" s="31" t="s">
        <v>25</v>
      </c>
      <c r="F7" s="31" t="s">
        <v>26</v>
      </c>
      <c r="G7" s="32">
        <v>100</v>
      </c>
      <c r="H7" s="33" t="s">
        <v>27</v>
      </c>
      <c r="I7" s="65">
        <v>24</v>
      </c>
      <c r="J7" s="66">
        <v>4.75</v>
      </c>
      <c r="K7" s="34">
        <v>43383.34</v>
      </c>
      <c r="L7" s="66">
        <v>3.958333</v>
      </c>
      <c r="M7" s="67">
        <v>18076</v>
      </c>
      <c r="N7" s="68">
        <f>M7/2</f>
        <v>9038</v>
      </c>
      <c r="O7" s="68">
        <f t="shared" ref="O7:O16" si="1">M7-N7</f>
        <v>9038</v>
      </c>
    </row>
    <row r="8" s="3" customFormat="1" ht="31" customHeight="1" spans="1:15">
      <c r="A8" s="29">
        <v>2</v>
      </c>
      <c r="B8" s="30" t="s">
        <v>28</v>
      </c>
      <c r="C8" s="31" t="s">
        <v>29</v>
      </c>
      <c r="D8" s="31" t="s">
        <v>30</v>
      </c>
      <c r="E8" s="31" t="s">
        <v>31</v>
      </c>
      <c r="F8" s="31" t="s">
        <v>32</v>
      </c>
      <c r="G8" s="32">
        <v>2000</v>
      </c>
      <c r="H8" s="33" t="s">
        <v>33</v>
      </c>
      <c r="I8" s="65">
        <v>36</v>
      </c>
      <c r="J8" s="66">
        <v>3.958</v>
      </c>
      <c r="K8" s="34">
        <v>1132082.84</v>
      </c>
      <c r="L8" s="66">
        <v>3.958333</v>
      </c>
      <c r="M8" s="67">
        <v>566089</v>
      </c>
      <c r="N8" s="68">
        <v>283045</v>
      </c>
      <c r="O8" s="68">
        <f t="shared" si="1"/>
        <v>283044</v>
      </c>
    </row>
    <row r="9" s="3" customFormat="1" ht="30" customHeight="1" spans="1:15">
      <c r="A9" s="29">
        <v>3</v>
      </c>
      <c r="B9" s="30" t="s">
        <v>34</v>
      </c>
      <c r="C9" s="34" t="s">
        <v>35</v>
      </c>
      <c r="D9" s="34" t="s">
        <v>30</v>
      </c>
      <c r="E9" s="34" t="s">
        <v>36</v>
      </c>
      <c r="F9" s="31" t="s">
        <v>37</v>
      </c>
      <c r="G9" s="32">
        <v>300</v>
      </c>
      <c r="H9" s="33" t="s">
        <v>38</v>
      </c>
      <c r="I9" s="65">
        <v>24</v>
      </c>
      <c r="J9" s="66">
        <v>0.969791666666667</v>
      </c>
      <c r="K9" s="34">
        <v>354214</v>
      </c>
      <c r="L9" s="66">
        <v>3.958333</v>
      </c>
      <c r="M9" s="67">
        <v>722886</v>
      </c>
      <c r="N9" s="68">
        <f t="shared" ref="N8:N18" si="2">M9/2</f>
        <v>361443</v>
      </c>
      <c r="O9" s="68">
        <f t="shared" si="1"/>
        <v>361443</v>
      </c>
    </row>
    <row r="10" s="3" customFormat="1" ht="24" customHeight="1" spans="1:15">
      <c r="A10" s="29"/>
      <c r="B10" s="30"/>
      <c r="C10" s="34"/>
      <c r="D10" s="34"/>
      <c r="E10" s="34"/>
      <c r="F10" s="31" t="s">
        <v>39</v>
      </c>
      <c r="G10" s="32">
        <v>400</v>
      </c>
      <c r="H10" s="33" t="s">
        <v>40</v>
      </c>
      <c r="I10" s="65">
        <v>12</v>
      </c>
      <c r="J10" s="66">
        <v>3.625</v>
      </c>
      <c r="K10" s="34">
        <v>85551</v>
      </c>
      <c r="L10" s="66">
        <v>3.625</v>
      </c>
      <c r="M10" s="67">
        <v>42776</v>
      </c>
      <c r="N10" s="68">
        <f t="shared" si="2"/>
        <v>21388</v>
      </c>
      <c r="O10" s="68">
        <f t="shared" si="1"/>
        <v>21388</v>
      </c>
    </row>
    <row r="11" s="3" customFormat="1" ht="30" customHeight="1" spans="1:15">
      <c r="A11" s="29">
        <v>4</v>
      </c>
      <c r="B11" s="30" t="s">
        <v>41</v>
      </c>
      <c r="C11" s="34" t="s">
        <v>42</v>
      </c>
      <c r="D11" s="34" t="s">
        <v>43</v>
      </c>
      <c r="E11" s="34" t="s">
        <v>44</v>
      </c>
      <c r="F11" s="31" t="s">
        <v>45</v>
      </c>
      <c r="G11" s="32">
        <v>1000</v>
      </c>
      <c r="H11" s="33" t="s">
        <v>46</v>
      </c>
      <c r="I11" s="65">
        <v>12</v>
      </c>
      <c r="J11" s="66">
        <v>6.1667</v>
      </c>
      <c r="K11" s="34">
        <v>745722.27</v>
      </c>
      <c r="L11" s="66">
        <v>3.625</v>
      </c>
      <c r="M11" s="67">
        <v>219181</v>
      </c>
      <c r="N11" s="68">
        <v>109591</v>
      </c>
      <c r="O11" s="68">
        <f t="shared" si="1"/>
        <v>109590</v>
      </c>
    </row>
    <row r="12" s="3" customFormat="1" ht="30" customHeight="1" spans="1:15">
      <c r="A12" s="29"/>
      <c r="B12" s="30"/>
      <c r="C12" s="34"/>
      <c r="D12" s="34"/>
      <c r="E12" s="34"/>
      <c r="F12" s="31" t="s">
        <v>47</v>
      </c>
      <c r="G12" s="32">
        <v>1000</v>
      </c>
      <c r="H12" s="33" t="s">
        <v>48</v>
      </c>
      <c r="I12" s="65">
        <v>12</v>
      </c>
      <c r="J12" s="66">
        <v>7.5</v>
      </c>
      <c r="K12" s="69">
        <v>512500</v>
      </c>
      <c r="L12" s="66">
        <v>3.625</v>
      </c>
      <c r="M12" s="67">
        <v>123854</v>
      </c>
      <c r="N12" s="68">
        <f t="shared" si="2"/>
        <v>61927</v>
      </c>
      <c r="O12" s="68">
        <f t="shared" si="1"/>
        <v>61927</v>
      </c>
    </row>
    <row r="13" s="4" customFormat="1" ht="30" customHeight="1" spans="1:15">
      <c r="A13" s="35">
        <v>5</v>
      </c>
      <c r="B13" s="36" t="s">
        <v>49</v>
      </c>
      <c r="C13" s="37" t="s">
        <v>50</v>
      </c>
      <c r="D13" s="37" t="s">
        <v>51</v>
      </c>
      <c r="E13" s="37" t="s">
        <v>44</v>
      </c>
      <c r="F13" s="38" t="s">
        <v>52</v>
      </c>
      <c r="G13" s="39">
        <v>600</v>
      </c>
      <c r="H13" s="40" t="s">
        <v>53</v>
      </c>
      <c r="I13" s="70">
        <v>12</v>
      </c>
      <c r="J13" s="71">
        <v>4.7125</v>
      </c>
      <c r="K13" s="37">
        <v>142317.5</v>
      </c>
      <c r="L13" s="71">
        <v>3.625</v>
      </c>
      <c r="M13" s="72">
        <v>54738</v>
      </c>
      <c r="N13" s="73">
        <f t="shared" si="2"/>
        <v>27369</v>
      </c>
      <c r="O13" s="73">
        <f t="shared" si="1"/>
        <v>27369</v>
      </c>
    </row>
    <row r="14" s="4" customFormat="1" ht="27" customHeight="1" spans="1:15">
      <c r="A14" s="35"/>
      <c r="B14" s="36"/>
      <c r="C14" s="37"/>
      <c r="D14" s="37"/>
      <c r="E14" s="37"/>
      <c r="F14" s="38" t="s">
        <v>45</v>
      </c>
      <c r="G14" s="39">
        <v>300</v>
      </c>
      <c r="H14" s="40" t="s">
        <v>54</v>
      </c>
      <c r="I14" s="70">
        <v>12</v>
      </c>
      <c r="J14" s="71">
        <v>6.1625</v>
      </c>
      <c r="K14" s="37">
        <v>162690</v>
      </c>
      <c r="L14" s="71">
        <v>3.625</v>
      </c>
      <c r="M14" s="72">
        <v>47850</v>
      </c>
      <c r="N14" s="73">
        <f t="shared" si="2"/>
        <v>23925</v>
      </c>
      <c r="O14" s="73">
        <f t="shared" si="1"/>
        <v>23925</v>
      </c>
    </row>
    <row r="15" s="4" customFormat="1" ht="29" customHeight="1" spans="1:15">
      <c r="A15" s="35"/>
      <c r="B15" s="36"/>
      <c r="C15" s="37"/>
      <c r="D15" s="37"/>
      <c r="E15" s="37"/>
      <c r="F15" s="38" t="s">
        <v>55</v>
      </c>
      <c r="G15" s="39">
        <v>900</v>
      </c>
      <c r="H15" s="40" t="s">
        <v>56</v>
      </c>
      <c r="I15" s="70">
        <v>12</v>
      </c>
      <c r="J15" s="71">
        <v>4.7125</v>
      </c>
      <c r="K15" s="37">
        <v>303956.25</v>
      </c>
      <c r="L15" s="71">
        <v>3.625</v>
      </c>
      <c r="M15" s="72">
        <v>116906</v>
      </c>
      <c r="N15" s="73">
        <f t="shared" si="2"/>
        <v>58453</v>
      </c>
      <c r="O15" s="73">
        <f t="shared" si="1"/>
        <v>58453</v>
      </c>
    </row>
    <row r="16" s="3" customFormat="1" ht="36" customHeight="1" spans="1:15">
      <c r="A16" s="29">
        <v>6</v>
      </c>
      <c r="B16" s="30" t="s">
        <v>57</v>
      </c>
      <c r="C16" s="31" t="s">
        <v>58</v>
      </c>
      <c r="D16" s="31" t="s">
        <v>59</v>
      </c>
      <c r="E16" s="31" t="s">
        <v>60</v>
      </c>
      <c r="F16" s="31" t="s">
        <v>55</v>
      </c>
      <c r="G16" s="32">
        <v>400</v>
      </c>
      <c r="H16" s="33" t="s">
        <v>61</v>
      </c>
      <c r="I16" s="65">
        <v>24</v>
      </c>
      <c r="J16" s="66">
        <v>3.625</v>
      </c>
      <c r="K16" s="34">
        <v>192638.9</v>
      </c>
      <c r="L16" s="66">
        <v>3.625</v>
      </c>
      <c r="M16" s="67">
        <v>96319</v>
      </c>
      <c r="N16" s="68">
        <v>48160</v>
      </c>
      <c r="O16" s="68">
        <f t="shared" si="1"/>
        <v>48159</v>
      </c>
    </row>
    <row r="17" s="3" customFormat="1" ht="24" customHeight="1" spans="1:15">
      <c r="A17" s="29">
        <v>7</v>
      </c>
      <c r="B17" s="30" t="s">
        <v>62</v>
      </c>
      <c r="C17" s="34" t="s">
        <v>63</v>
      </c>
      <c r="D17" s="34" t="s">
        <v>64</v>
      </c>
      <c r="E17" s="34" t="s">
        <v>65</v>
      </c>
      <c r="F17" s="31" t="s">
        <v>66</v>
      </c>
      <c r="G17" s="32">
        <v>50</v>
      </c>
      <c r="H17" s="33" t="s">
        <v>67</v>
      </c>
      <c r="I17" s="65">
        <v>11</v>
      </c>
      <c r="J17" s="74">
        <v>6.1625</v>
      </c>
      <c r="K17" s="75">
        <v>35639.79</v>
      </c>
      <c r="L17" s="66">
        <v>3.625</v>
      </c>
      <c r="M17" s="67">
        <v>20965</v>
      </c>
      <c r="N17" s="68">
        <f>M17*0.6</f>
        <v>12579</v>
      </c>
      <c r="O17" s="68">
        <f t="shared" ref="O17:O52" si="3">M17-N17</f>
        <v>8386</v>
      </c>
    </row>
    <row r="18" s="3" customFormat="1" ht="27" customHeight="1" spans="1:15">
      <c r="A18" s="29"/>
      <c r="B18" s="30"/>
      <c r="C18" s="34"/>
      <c r="D18" s="34"/>
      <c r="E18" s="34"/>
      <c r="F18" s="31" t="s">
        <v>68</v>
      </c>
      <c r="G18" s="32">
        <v>10</v>
      </c>
      <c r="H18" s="33" t="s">
        <v>69</v>
      </c>
      <c r="I18" s="65">
        <v>10</v>
      </c>
      <c r="J18" s="66">
        <v>8.7</v>
      </c>
      <c r="K18" s="34">
        <v>4642</v>
      </c>
      <c r="L18" s="66">
        <v>3.625</v>
      </c>
      <c r="M18" s="67">
        <v>1934</v>
      </c>
      <c r="N18" s="68">
        <v>1160</v>
      </c>
      <c r="O18" s="68">
        <f t="shared" si="3"/>
        <v>774</v>
      </c>
    </row>
    <row r="19" s="3" customFormat="1" ht="36" customHeight="1" spans="1:15">
      <c r="A19" s="29">
        <v>8</v>
      </c>
      <c r="B19" s="30" t="s">
        <v>70</v>
      </c>
      <c r="C19" s="31" t="s">
        <v>71</v>
      </c>
      <c r="D19" s="31" t="s">
        <v>72</v>
      </c>
      <c r="E19" s="31" t="s">
        <v>73</v>
      </c>
      <c r="F19" s="31" t="s">
        <v>74</v>
      </c>
      <c r="G19" s="32">
        <v>30</v>
      </c>
      <c r="H19" s="33" t="s">
        <v>75</v>
      </c>
      <c r="I19" s="65">
        <v>24</v>
      </c>
      <c r="J19" s="66">
        <v>8.90625</v>
      </c>
      <c r="K19" s="34">
        <v>23779.69</v>
      </c>
      <c r="L19" s="66">
        <v>3.958333</v>
      </c>
      <c r="M19" s="67">
        <v>10569</v>
      </c>
      <c r="N19" s="68">
        <v>6341</v>
      </c>
      <c r="O19" s="68">
        <f t="shared" si="3"/>
        <v>4228</v>
      </c>
    </row>
    <row r="20" s="3" customFormat="1" ht="24" customHeight="1" spans="1:15">
      <c r="A20" s="29">
        <v>9</v>
      </c>
      <c r="B20" s="30" t="s">
        <v>76</v>
      </c>
      <c r="C20" s="34" t="s">
        <v>77</v>
      </c>
      <c r="D20" s="34" t="s">
        <v>78</v>
      </c>
      <c r="E20" s="34" t="s">
        <v>79</v>
      </c>
      <c r="F20" s="31" t="s">
        <v>80</v>
      </c>
      <c r="G20" s="32">
        <v>80</v>
      </c>
      <c r="H20" s="33" t="s">
        <v>81</v>
      </c>
      <c r="I20" s="65">
        <v>24</v>
      </c>
      <c r="J20" s="66">
        <v>8.90625</v>
      </c>
      <c r="K20" s="34">
        <v>79087.5</v>
      </c>
      <c r="L20" s="66">
        <v>3.958333</v>
      </c>
      <c r="M20" s="67">
        <v>35150</v>
      </c>
      <c r="N20" s="68">
        <v>21090</v>
      </c>
      <c r="O20" s="68">
        <f t="shared" si="3"/>
        <v>14060</v>
      </c>
    </row>
    <row r="21" s="3" customFormat="1" ht="24" customHeight="1" spans="1:15">
      <c r="A21" s="29"/>
      <c r="B21" s="30"/>
      <c r="C21" s="34"/>
      <c r="D21" s="34"/>
      <c r="E21" s="34"/>
      <c r="F21" s="31" t="s">
        <v>82</v>
      </c>
      <c r="G21" s="32">
        <v>20</v>
      </c>
      <c r="H21" s="33" t="s">
        <v>83</v>
      </c>
      <c r="I21" s="65">
        <v>24</v>
      </c>
      <c r="J21" s="66">
        <v>8.7</v>
      </c>
      <c r="K21" s="34">
        <v>11078</v>
      </c>
      <c r="L21" s="66">
        <v>3.958333</v>
      </c>
      <c r="M21" s="67">
        <v>5040</v>
      </c>
      <c r="N21" s="68">
        <v>3024</v>
      </c>
      <c r="O21" s="68">
        <f t="shared" si="3"/>
        <v>2016</v>
      </c>
    </row>
    <row r="22" s="3" customFormat="1" ht="32" customHeight="1" spans="1:15">
      <c r="A22" s="29">
        <v>10</v>
      </c>
      <c r="B22" s="30" t="s">
        <v>84</v>
      </c>
      <c r="C22" s="34" t="s">
        <v>85</v>
      </c>
      <c r="D22" s="34" t="s">
        <v>86</v>
      </c>
      <c r="E22" s="34" t="s">
        <v>87</v>
      </c>
      <c r="F22" s="31" t="s">
        <v>88</v>
      </c>
      <c r="G22" s="32">
        <v>100</v>
      </c>
      <c r="H22" s="33" t="s">
        <v>61</v>
      </c>
      <c r="I22" s="65">
        <v>24</v>
      </c>
      <c r="J22" s="66">
        <v>3.958333</v>
      </c>
      <c r="K22" s="34">
        <v>47895.72</v>
      </c>
      <c r="L22" s="66">
        <v>3.958333</v>
      </c>
      <c r="M22" s="67">
        <v>47896</v>
      </c>
      <c r="N22" s="68">
        <v>28738</v>
      </c>
      <c r="O22" s="68">
        <f t="shared" si="3"/>
        <v>19158</v>
      </c>
    </row>
    <row r="23" s="3" customFormat="1" ht="27" customHeight="1" spans="1:15">
      <c r="A23" s="29"/>
      <c r="B23" s="30"/>
      <c r="C23" s="34"/>
      <c r="D23" s="34"/>
      <c r="E23" s="34"/>
      <c r="F23" s="31" t="s">
        <v>89</v>
      </c>
      <c r="G23" s="32">
        <v>40</v>
      </c>
      <c r="H23" s="33" t="s">
        <v>90</v>
      </c>
      <c r="I23" s="65">
        <v>24</v>
      </c>
      <c r="J23" s="66">
        <v>9.10416666</v>
      </c>
      <c r="K23" s="34">
        <v>30832.78</v>
      </c>
      <c r="L23" s="66">
        <v>3.958333</v>
      </c>
      <c r="M23" s="67">
        <v>13406</v>
      </c>
      <c r="N23" s="68">
        <v>8044</v>
      </c>
      <c r="O23" s="68">
        <f t="shared" si="3"/>
        <v>5362</v>
      </c>
    </row>
    <row r="24" s="3" customFormat="1" ht="53" customHeight="1" spans="1:15">
      <c r="A24" s="29">
        <v>11</v>
      </c>
      <c r="B24" s="30" t="s">
        <v>91</v>
      </c>
      <c r="C24" s="31" t="s">
        <v>92</v>
      </c>
      <c r="D24" s="31" t="s">
        <v>93</v>
      </c>
      <c r="E24" s="31" t="s">
        <v>94</v>
      </c>
      <c r="F24" s="31" t="s">
        <v>88</v>
      </c>
      <c r="G24" s="32">
        <v>30</v>
      </c>
      <c r="H24" s="33" t="s">
        <v>95</v>
      </c>
      <c r="I24" s="65">
        <v>24</v>
      </c>
      <c r="J24" s="66">
        <v>4.75</v>
      </c>
      <c r="K24" s="34">
        <v>13015</v>
      </c>
      <c r="L24" s="66">
        <v>3.958333</v>
      </c>
      <c r="M24" s="67">
        <v>10846</v>
      </c>
      <c r="N24" s="68">
        <v>6508</v>
      </c>
      <c r="O24" s="68">
        <f t="shared" si="3"/>
        <v>4338</v>
      </c>
    </row>
    <row r="25" s="3" customFormat="1" ht="44" customHeight="1" spans="1:15">
      <c r="A25" s="29">
        <v>12</v>
      </c>
      <c r="B25" s="30" t="s">
        <v>96</v>
      </c>
      <c r="C25" s="31" t="s">
        <v>97</v>
      </c>
      <c r="D25" s="31" t="s">
        <v>51</v>
      </c>
      <c r="E25" s="31" t="s">
        <v>98</v>
      </c>
      <c r="F25" s="31" t="s">
        <v>89</v>
      </c>
      <c r="G25" s="32">
        <v>100</v>
      </c>
      <c r="H25" s="33" t="s">
        <v>99</v>
      </c>
      <c r="I25" s="65">
        <v>24</v>
      </c>
      <c r="J25" s="66">
        <v>4.75</v>
      </c>
      <c r="K25" s="34">
        <v>42750</v>
      </c>
      <c r="L25" s="66">
        <v>3.958333</v>
      </c>
      <c r="M25" s="67">
        <v>35625</v>
      </c>
      <c r="N25" s="68">
        <v>21375</v>
      </c>
      <c r="O25" s="68">
        <f t="shared" si="3"/>
        <v>14250</v>
      </c>
    </row>
    <row r="26" s="3" customFormat="1" ht="26" customHeight="1" spans="1:15">
      <c r="A26" s="29">
        <v>13</v>
      </c>
      <c r="B26" s="30" t="s">
        <v>100</v>
      </c>
      <c r="C26" s="34" t="s">
        <v>101</v>
      </c>
      <c r="D26" s="34" t="s">
        <v>102</v>
      </c>
      <c r="E26" s="34" t="s">
        <v>103</v>
      </c>
      <c r="F26" s="31" t="s">
        <v>89</v>
      </c>
      <c r="G26" s="32">
        <v>50</v>
      </c>
      <c r="H26" s="33" t="s">
        <v>95</v>
      </c>
      <c r="I26" s="65">
        <v>24</v>
      </c>
      <c r="J26" s="66">
        <v>9.10416666</v>
      </c>
      <c r="K26" s="34">
        <v>55417.01</v>
      </c>
      <c r="L26" s="66">
        <v>3.958333</v>
      </c>
      <c r="M26" s="67">
        <v>24094</v>
      </c>
      <c r="N26" s="68">
        <v>14456</v>
      </c>
      <c r="O26" s="68">
        <f t="shared" si="3"/>
        <v>9638</v>
      </c>
    </row>
    <row r="27" s="3" customFormat="1" ht="33" customHeight="1" spans="1:15">
      <c r="A27" s="29"/>
      <c r="B27" s="30"/>
      <c r="C27" s="34"/>
      <c r="D27" s="34"/>
      <c r="E27" s="34"/>
      <c r="F27" s="31" t="s">
        <v>88</v>
      </c>
      <c r="G27" s="32">
        <v>50</v>
      </c>
      <c r="H27" s="33" t="s">
        <v>104</v>
      </c>
      <c r="I27" s="65">
        <v>24</v>
      </c>
      <c r="J27" s="66">
        <v>4.75</v>
      </c>
      <c r="K27" s="34">
        <v>18366.66</v>
      </c>
      <c r="L27" s="66">
        <v>3.958333</v>
      </c>
      <c r="M27" s="67">
        <v>15306</v>
      </c>
      <c r="N27" s="68">
        <v>9184</v>
      </c>
      <c r="O27" s="68">
        <f t="shared" si="3"/>
        <v>6122</v>
      </c>
    </row>
    <row r="28" s="3" customFormat="1" ht="30" customHeight="1" spans="1:15">
      <c r="A28" s="29">
        <v>14</v>
      </c>
      <c r="B28" s="30" t="s">
        <v>105</v>
      </c>
      <c r="C28" s="34" t="s">
        <v>106</v>
      </c>
      <c r="D28" s="34" t="s">
        <v>107</v>
      </c>
      <c r="E28" s="34" t="s">
        <v>108</v>
      </c>
      <c r="F28" s="31" t="s">
        <v>109</v>
      </c>
      <c r="G28" s="32">
        <v>300</v>
      </c>
      <c r="H28" s="33" t="s">
        <v>110</v>
      </c>
      <c r="I28" s="65">
        <v>12</v>
      </c>
      <c r="J28" s="66">
        <v>5.4375</v>
      </c>
      <c r="K28" s="34">
        <v>129412</v>
      </c>
      <c r="L28" s="66">
        <v>3.625</v>
      </c>
      <c r="M28" s="67">
        <v>86275</v>
      </c>
      <c r="N28" s="68">
        <v>51765</v>
      </c>
      <c r="O28" s="68">
        <f t="shared" si="3"/>
        <v>34510</v>
      </c>
    </row>
    <row r="29" s="3" customFormat="1" ht="35" customHeight="1" spans="1:15">
      <c r="A29" s="29"/>
      <c r="B29" s="30"/>
      <c r="C29" s="34"/>
      <c r="D29" s="34"/>
      <c r="E29" s="34"/>
      <c r="F29" s="31" t="s">
        <v>111</v>
      </c>
      <c r="G29" s="32">
        <v>300</v>
      </c>
      <c r="H29" s="33" t="s">
        <v>112</v>
      </c>
      <c r="I29" s="65">
        <v>12</v>
      </c>
      <c r="J29" s="66">
        <v>4.35</v>
      </c>
      <c r="K29" s="34">
        <v>121437.5</v>
      </c>
      <c r="L29" s="66">
        <v>3.625</v>
      </c>
      <c r="M29" s="67">
        <v>101198</v>
      </c>
      <c r="N29" s="68">
        <v>60719</v>
      </c>
      <c r="O29" s="68">
        <f t="shared" si="3"/>
        <v>40479</v>
      </c>
    </row>
    <row r="30" s="3" customFormat="1" ht="31" customHeight="1" spans="1:15">
      <c r="A30" s="29">
        <v>15</v>
      </c>
      <c r="B30" s="30" t="s">
        <v>113</v>
      </c>
      <c r="C30" s="34" t="s">
        <v>114</v>
      </c>
      <c r="D30" s="34" t="s">
        <v>115</v>
      </c>
      <c r="E30" s="34" t="s">
        <v>44</v>
      </c>
      <c r="F30" s="31" t="s">
        <v>74</v>
      </c>
      <c r="G30" s="32">
        <v>100</v>
      </c>
      <c r="H30" s="41" t="s">
        <v>116</v>
      </c>
      <c r="I30" s="65">
        <v>12</v>
      </c>
      <c r="J30" s="66">
        <v>6.6125</v>
      </c>
      <c r="K30" s="34">
        <v>55462.5</v>
      </c>
      <c r="L30" s="66">
        <v>3.625</v>
      </c>
      <c r="M30" s="67">
        <v>30405</v>
      </c>
      <c r="N30" s="68">
        <v>18243</v>
      </c>
      <c r="O30" s="68">
        <f t="shared" si="3"/>
        <v>12162</v>
      </c>
    </row>
    <row r="31" s="3" customFormat="1" ht="39" customHeight="1" spans="1:15">
      <c r="A31" s="29"/>
      <c r="B31" s="30"/>
      <c r="C31" s="34"/>
      <c r="D31" s="34"/>
      <c r="E31" s="34"/>
      <c r="F31" s="31" t="s">
        <v>117</v>
      </c>
      <c r="G31" s="32">
        <v>150</v>
      </c>
      <c r="H31" s="33" t="s">
        <v>118</v>
      </c>
      <c r="I31" s="65">
        <v>24</v>
      </c>
      <c r="J31" s="66">
        <v>5.4375</v>
      </c>
      <c r="K31" s="34">
        <v>69871.88</v>
      </c>
      <c r="L31" s="66">
        <v>3.958333</v>
      </c>
      <c r="M31" s="67">
        <v>50865</v>
      </c>
      <c r="N31" s="68">
        <v>30519</v>
      </c>
      <c r="O31" s="68">
        <f t="shared" si="3"/>
        <v>20346</v>
      </c>
    </row>
    <row r="32" s="3" customFormat="1" ht="32" customHeight="1" spans="1:15">
      <c r="A32" s="29">
        <v>16</v>
      </c>
      <c r="B32" s="30" t="s">
        <v>119</v>
      </c>
      <c r="C32" s="31" t="s">
        <v>120</v>
      </c>
      <c r="D32" s="31" t="s">
        <v>121</v>
      </c>
      <c r="E32" s="31" t="s">
        <v>122</v>
      </c>
      <c r="F32" s="31" t="s">
        <v>123</v>
      </c>
      <c r="G32" s="32">
        <v>200</v>
      </c>
      <c r="H32" s="33" t="s">
        <v>124</v>
      </c>
      <c r="I32" s="65">
        <v>24</v>
      </c>
      <c r="J32" s="66">
        <v>5.8</v>
      </c>
      <c r="K32" s="34">
        <v>139586.67</v>
      </c>
      <c r="L32" s="66">
        <v>3.958333</v>
      </c>
      <c r="M32" s="67">
        <v>95264</v>
      </c>
      <c r="N32" s="68">
        <v>57158</v>
      </c>
      <c r="O32" s="68">
        <f t="shared" si="3"/>
        <v>38106</v>
      </c>
    </row>
    <row r="33" s="3" customFormat="1" ht="37" customHeight="1" spans="1:15">
      <c r="A33" s="29">
        <v>17</v>
      </c>
      <c r="B33" s="30" t="s">
        <v>125</v>
      </c>
      <c r="C33" s="31" t="s">
        <v>126</v>
      </c>
      <c r="D33" s="31" t="s">
        <v>93</v>
      </c>
      <c r="E33" s="31" t="s">
        <v>127</v>
      </c>
      <c r="F33" s="31" t="s">
        <v>88</v>
      </c>
      <c r="G33" s="32">
        <v>50</v>
      </c>
      <c r="H33" s="33" t="s">
        <v>27</v>
      </c>
      <c r="I33" s="65">
        <v>24</v>
      </c>
      <c r="J33" s="66">
        <v>4.75</v>
      </c>
      <c r="K33" s="34">
        <v>21691.66</v>
      </c>
      <c r="L33" s="66">
        <v>3.958333</v>
      </c>
      <c r="M33" s="67">
        <v>18076</v>
      </c>
      <c r="N33" s="68">
        <v>10846</v>
      </c>
      <c r="O33" s="68">
        <f t="shared" si="3"/>
        <v>7230</v>
      </c>
    </row>
    <row r="34" s="3" customFormat="1" ht="27" customHeight="1" spans="1:15">
      <c r="A34" s="29">
        <v>18</v>
      </c>
      <c r="B34" s="30" t="s">
        <v>128</v>
      </c>
      <c r="C34" s="34" t="s">
        <v>129</v>
      </c>
      <c r="D34" s="34" t="s">
        <v>93</v>
      </c>
      <c r="E34" s="34" t="s">
        <v>130</v>
      </c>
      <c r="F34" s="31" t="s">
        <v>68</v>
      </c>
      <c r="G34" s="32">
        <v>40</v>
      </c>
      <c r="H34" s="33" t="s">
        <v>131</v>
      </c>
      <c r="I34" s="65">
        <v>24</v>
      </c>
      <c r="J34" s="66">
        <v>8.70833333</v>
      </c>
      <c r="K34" s="34">
        <v>20900</v>
      </c>
      <c r="L34" s="66">
        <v>3.958333</v>
      </c>
      <c r="M34" s="67">
        <v>9500</v>
      </c>
      <c r="N34" s="68">
        <v>5700</v>
      </c>
      <c r="O34" s="68">
        <f t="shared" si="3"/>
        <v>3800</v>
      </c>
    </row>
    <row r="35" s="3" customFormat="1" ht="23" customHeight="1" spans="1:15">
      <c r="A35" s="29"/>
      <c r="B35" s="30"/>
      <c r="C35" s="34"/>
      <c r="D35" s="34"/>
      <c r="E35" s="34"/>
      <c r="F35" s="31" t="s">
        <v>66</v>
      </c>
      <c r="G35" s="32">
        <v>40</v>
      </c>
      <c r="H35" s="33" t="s">
        <v>132</v>
      </c>
      <c r="I35" s="65">
        <v>12</v>
      </c>
      <c r="J35" s="66">
        <v>6.1625</v>
      </c>
      <c r="K35" s="34">
        <v>8244</v>
      </c>
      <c r="L35" s="66">
        <v>3.625</v>
      </c>
      <c r="M35" s="67">
        <v>4849</v>
      </c>
      <c r="N35" s="68">
        <v>2909</v>
      </c>
      <c r="O35" s="68">
        <f t="shared" si="3"/>
        <v>1940</v>
      </c>
    </row>
    <row r="36" s="3" customFormat="1" ht="31" customHeight="1" spans="1:15">
      <c r="A36" s="29">
        <v>19</v>
      </c>
      <c r="B36" s="30" t="s">
        <v>133</v>
      </c>
      <c r="C36" s="34" t="s">
        <v>134</v>
      </c>
      <c r="D36" s="34" t="s">
        <v>135</v>
      </c>
      <c r="E36" s="34" t="s">
        <v>136</v>
      </c>
      <c r="F36" s="31" t="s">
        <v>66</v>
      </c>
      <c r="G36" s="32">
        <v>50</v>
      </c>
      <c r="H36" s="33" t="s">
        <v>137</v>
      </c>
      <c r="I36" s="65">
        <v>12</v>
      </c>
      <c r="J36" s="66">
        <v>6.525</v>
      </c>
      <c r="K36" s="34">
        <v>21097.5</v>
      </c>
      <c r="L36" s="66">
        <v>3.625</v>
      </c>
      <c r="M36" s="67">
        <v>11721</v>
      </c>
      <c r="N36" s="68">
        <v>7033</v>
      </c>
      <c r="O36" s="68">
        <f t="shared" si="3"/>
        <v>4688</v>
      </c>
    </row>
    <row r="37" s="3" customFormat="1" ht="33" customHeight="1" spans="1:15">
      <c r="A37" s="29"/>
      <c r="B37" s="30"/>
      <c r="C37" s="34"/>
      <c r="D37" s="34"/>
      <c r="E37" s="34"/>
      <c r="F37" s="42" t="s">
        <v>138</v>
      </c>
      <c r="G37" s="32">
        <v>50</v>
      </c>
      <c r="H37" s="33" t="s">
        <v>139</v>
      </c>
      <c r="I37" s="65">
        <v>12</v>
      </c>
      <c r="J37" s="66">
        <v>6.525</v>
      </c>
      <c r="K37" s="34">
        <v>16530</v>
      </c>
      <c r="L37" s="66">
        <v>3.625</v>
      </c>
      <c r="M37" s="67">
        <v>9183</v>
      </c>
      <c r="N37" s="68">
        <v>5510</v>
      </c>
      <c r="O37" s="68">
        <f t="shared" si="3"/>
        <v>3673</v>
      </c>
    </row>
    <row r="38" s="3" customFormat="1" ht="30" customHeight="1" spans="1:15">
      <c r="A38" s="29"/>
      <c r="B38" s="30"/>
      <c r="C38" s="34"/>
      <c r="D38" s="34"/>
      <c r="E38" s="34"/>
      <c r="F38" s="43"/>
      <c r="G38" s="32">
        <v>10</v>
      </c>
      <c r="H38" s="33" t="s">
        <v>140</v>
      </c>
      <c r="I38" s="65">
        <v>12</v>
      </c>
      <c r="J38" s="66">
        <v>8.7</v>
      </c>
      <c r="K38" s="34">
        <v>8625</v>
      </c>
      <c r="L38" s="66">
        <v>3.625</v>
      </c>
      <c r="M38" s="67">
        <v>3594</v>
      </c>
      <c r="N38" s="68">
        <v>2156</v>
      </c>
      <c r="O38" s="68">
        <f t="shared" si="3"/>
        <v>1438</v>
      </c>
    </row>
    <row r="39" s="3" customFormat="1" ht="39" customHeight="1" spans="1:15">
      <c r="A39" s="29">
        <v>20</v>
      </c>
      <c r="B39" s="30" t="s">
        <v>141</v>
      </c>
      <c r="C39" s="31" t="s">
        <v>142</v>
      </c>
      <c r="D39" s="31" t="s">
        <v>78</v>
      </c>
      <c r="E39" s="31" t="s">
        <v>143</v>
      </c>
      <c r="F39" s="31" t="s">
        <v>88</v>
      </c>
      <c r="G39" s="32">
        <v>100</v>
      </c>
      <c r="H39" s="33" t="s">
        <v>27</v>
      </c>
      <c r="I39" s="65">
        <v>24</v>
      </c>
      <c r="J39" s="66">
        <v>4.75</v>
      </c>
      <c r="K39" s="34">
        <v>43383.34</v>
      </c>
      <c r="L39" s="66">
        <v>3.958333</v>
      </c>
      <c r="M39" s="67">
        <v>36153</v>
      </c>
      <c r="N39" s="68">
        <v>21692</v>
      </c>
      <c r="O39" s="68">
        <f t="shared" si="3"/>
        <v>14461</v>
      </c>
    </row>
    <row r="40" s="3" customFormat="1" ht="24" customHeight="1" spans="1:15">
      <c r="A40" s="29">
        <v>21</v>
      </c>
      <c r="B40" s="36" t="s">
        <v>144</v>
      </c>
      <c r="C40" s="37" t="s">
        <v>145</v>
      </c>
      <c r="D40" s="37" t="s">
        <v>146</v>
      </c>
      <c r="E40" s="37" t="s">
        <v>147</v>
      </c>
      <c r="F40" s="31" t="s">
        <v>148</v>
      </c>
      <c r="G40" s="32">
        <v>100</v>
      </c>
      <c r="H40" s="33" t="s">
        <v>149</v>
      </c>
      <c r="I40" s="65">
        <v>24</v>
      </c>
      <c r="J40" s="66">
        <v>7.1249</v>
      </c>
      <c r="K40" s="76">
        <v>42401.54</v>
      </c>
      <c r="L40" s="66">
        <v>3.958333</v>
      </c>
      <c r="M40" s="67">
        <v>23557</v>
      </c>
      <c r="N40" s="68">
        <v>14134</v>
      </c>
      <c r="O40" s="68">
        <f t="shared" si="3"/>
        <v>9423</v>
      </c>
    </row>
    <row r="41" s="3" customFormat="1" ht="22" customHeight="1" spans="1:15">
      <c r="A41" s="29"/>
      <c r="B41" s="36"/>
      <c r="C41" s="37"/>
      <c r="D41" s="37"/>
      <c r="E41" s="37"/>
      <c r="F41" s="31" t="s">
        <v>148</v>
      </c>
      <c r="G41" s="32">
        <v>95</v>
      </c>
      <c r="H41" s="33" t="s">
        <v>150</v>
      </c>
      <c r="I41" s="65">
        <v>12</v>
      </c>
      <c r="J41" s="66">
        <v>7.1249</v>
      </c>
      <c r="K41" s="34">
        <v>40000</v>
      </c>
      <c r="L41" s="66">
        <v>3.625</v>
      </c>
      <c r="M41" s="67">
        <v>20351</v>
      </c>
      <c r="N41" s="68">
        <v>12211</v>
      </c>
      <c r="O41" s="68">
        <f t="shared" si="3"/>
        <v>8140</v>
      </c>
    </row>
    <row r="42" s="3" customFormat="1" ht="32" customHeight="1" spans="1:15">
      <c r="A42" s="29">
        <v>22</v>
      </c>
      <c r="B42" s="36" t="s">
        <v>151</v>
      </c>
      <c r="C42" s="37" t="s">
        <v>152</v>
      </c>
      <c r="D42" s="37" t="s">
        <v>51</v>
      </c>
      <c r="E42" s="37" t="s">
        <v>153</v>
      </c>
      <c r="F42" s="31" t="s">
        <v>89</v>
      </c>
      <c r="G42" s="32">
        <v>180</v>
      </c>
      <c r="H42" s="33" t="s">
        <v>154</v>
      </c>
      <c r="I42" s="65">
        <v>24</v>
      </c>
      <c r="J42" s="66">
        <v>9.5</v>
      </c>
      <c r="K42" s="34">
        <v>208183.05</v>
      </c>
      <c r="L42" s="66">
        <v>3.958333</v>
      </c>
      <c r="M42" s="67">
        <v>86743</v>
      </c>
      <c r="N42" s="68">
        <v>52046</v>
      </c>
      <c r="O42" s="68">
        <f t="shared" si="3"/>
        <v>34697</v>
      </c>
    </row>
    <row r="43" s="3" customFormat="1" ht="34" customHeight="1" spans="1:15">
      <c r="A43" s="29"/>
      <c r="B43" s="36"/>
      <c r="C43" s="37"/>
      <c r="D43" s="37"/>
      <c r="E43" s="37"/>
      <c r="F43" s="31" t="s">
        <v>45</v>
      </c>
      <c r="G43" s="32">
        <v>60</v>
      </c>
      <c r="H43" s="33" t="s">
        <v>155</v>
      </c>
      <c r="I43" s="65">
        <v>12</v>
      </c>
      <c r="J43" s="66">
        <v>6.525</v>
      </c>
      <c r="K43" s="34">
        <v>36670.5</v>
      </c>
      <c r="L43" s="66">
        <v>3.625</v>
      </c>
      <c r="M43" s="67">
        <v>20373</v>
      </c>
      <c r="N43" s="68">
        <v>12224</v>
      </c>
      <c r="O43" s="68">
        <f t="shared" si="3"/>
        <v>8149</v>
      </c>
    </row>
    <row r="44" s="5" customFormat="1" ht="30" customHeight="1" spans="1:243">
      <c r="A44" s="44">
        <v>23</v>
      </c>
      <c r="B44" s="30" t="s">
        <v>156</v>
      </c>
      <c r="C44" s="34" t="s">
        <v>157</v>
      </c>
      <c r="D44" s="34" t="s">
        <v>158</v>
      </c>
      <c r="E44" s="34" t="s">
        <v>159</v>
      </c>
      <c r="F44" s="31" t="s">
        <v>160</v>
      </c>
      <c r="G44" s="32">
        <v>40</v>
      </c>
      <c r="H44" s="34" t="s">
        <v>161</v>
      </c>
      <c r="I44" s="65">
        <v>12</v>
      </c>
      <c r="J44" s="66">
        <v>9.0625</v>
      </c>
      <c r="K44" s="34">
        <v>16916.67</v>
      </c>
      <c r="L44" s="66">
        <v>3.625</v>
      </c>
      <c r="M44" s="67">
        <v>6767</v>
      </c>
      <c r="N44" s="68">
        <v>4060</v>
      </c>
      <c r="O44" s="68">
        <f t="shared" si="3"/>
        <v>2707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</row>
    <row r="45" s="5" customFormat="1" ht="29" customHeight="1" spans="1:243">
      <c r="A45" s="44"/>
      <c r="B45" s="30"/>
      <c r="C45" s="34"/>
      <c r="D45" s="34"/>
      <c r="E45" s="34"/>
      <c r="F45" s="31" t="s">
        <v>160</v>
      </c>
      <c r="G45" s="32">
        <v>40</v>
      </c>
      <c r="H45" s="34" t="s">
        <v>162</v>
      </c>
      <c r="I45" s="65">
        <v>12</v>
      </c>
      <c r="J45" s="66">
        <f>10.875/12*10</f>
        <v>9.0625</v>
      </c>
      <c r="K45" s="34">
        <v>24891.67</v>
      </c>
      <c r="L45" s="66">
        <v>3.625</v>
      </c>
      <c r="M45" s="67">
        <v>9957</v>
      </c>
      <c r="N45" s="68">
        <v>5974</v>
      </c>
      <c r="O45" s="68">
        <f t="shared" si="3"/>
        <v>3983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</row>
    <row r="46" s="5" customFormat="1" ht="24" customHeight="1" spans="1:243">
      <c r="A46" s="44">
        <v>24</v>
      </c>
      <c r="B46" s="30" t="s">
        <v>163</v>
      </c>
      <c r="C46" s="31" t="s">
        <v>164</v>
      </c>
      <c r="D46" s="31" t="s">
        <v>165</v>
      </c>
      <c r="E46" s="31" t="s">
        <v>166</v>
      </c>
      <c r="F46" s="31" t="s">
        <v>167</v>
      </c>
      <c r="G46" s="32">
        <v>40</v>
      </c>
      <c r="H46" s="45" t="s">
        <v>168</v>
      </c>
      <c r="I46" s="77">
        <v>12</v>
      </c>
      <c r="J46" s="78">
        <v>5.65</v>
      </c>
      <c r="K46" s="77">
        <v>21986.83</v>
      </c>
      <c r="L46" s="78">
        <v>3.625</v>
      </c>
      <c r="M46" s="79">
        <v>21987</v>
      </c>
      <c r="N46" s="68">
        <v>13192</v>
      </c>
      <c r="O46" s="68">
        <f t="shared" si="3"/>
        <v>8795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</row>
    <row r="47" s="5" customFormat="1" ht="21" customHeight="1" spans="1:243">
      <c r="A47" s="46">
        <v>25</v>
      </c>
      <c r="B47" s="30" t="s">
        <v>163</v>
      </c>
      <c r="C47" s="31" t="s">
        <v>169</v>
      </c>
      <c r="D47" s="34" t="s">
        <v>51</v>
      </c>
      <c r="E47" s="34" t="s">
        <v>166</v>
      </c>
      <c r="F47" s="31" t="s">
        <v>167</v>
      </c>
      <c r="G47" s="32">
        <v>10</v>
      </c>
      <c r="H47" s="45" t="s">
        <v>170</v>
      </c>
      <c r="I47" s="77">
        <v>12</v>
      </c>
      <c r="J47" s="78">
        <v>5.65</v>
      </c>
      <c r="K47" s="77">
        <v>3362.56</v>
      </c>
      <c r="L47" s="78">
        <v>3.625</v>
      </c>
      <c r="M47" s="79">
        <v>3362</v>
      </c>
      <c r="N47" s="68">
        <v>2017</v>
      </c>
      <c r="O47" s="68">
        <f t="shared" si="3"/>
        <v>1345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</row>
    <row r="48" s="5" customFormat="1" ht="21" customHeight="1" spans="1:243">
      <c r="A48" s="47"/>
      <c r="B48" s="30" t="s">
        <v>163</v>
      </c>
      <c r="C48" s="31"/>
      <c r="D48" s="34"/>
      <c r="E48" s="34"/>
      <c r="F48" s="31" t="s">
        <v>171</v>
      </c>
      <c r="G48" s="32">
        <v>20</v>
      </c>
      <c r="H48" s="45" t="s">
        <v>172</v>
      </c>
      <c r="I48" s="77">
        <v>24</v>
      </c>
      <c r="J48" s="78">
        <v>10.44</v>
      </c>
      <c r="K48" s="78">
        <v>15805</v>
      </c>
      <c r="L48" s="78">
        <v>3.958333</v>
      </c>
      <c r="M48" s="79">
        <v>15805</v>
      </c>
      <c r="N48" s="68">
        <v>9483</v>
      </c>
      <c r="O48" s="68">
        <f t="shared" si="3"/>
        <v>6322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</row>
    <row r="49" s="5" customFormat="1" ht="21" customHeight="1" spans="1:243">
      <c r="A49" s="44">
        <v>26</v>
      </c>
      <c r="B49" s="30" t="s">
        <v>163</v>
      </c>
      <c r="C49" s="31" t="s">
        <v>173</v>
      </c>
      <c r="D49" s="31" t="s">
        <v>51</v>
      </c>
      <c r="E49" s="31" t="s">
        <v>174</v>
      </c>
      <c r="F49" s="31" t="s">
        <v>175</v>
      </c>
      <c r="G49" s="32">
        <v>8</v>
      </c>
      <c r="H49" s="45" t="s">
        <v>176</v>
      </c>
      <c r="I49" s="45">
        <v>12</v>
      </c>
      <c r="J49" s="80">
        <v>10</v>
      </c>
      <c r="K49" s="77">
        <v>5369.97</v>
      </c>
      <c r="L49" s="78">
        <v>3.625</v>
      </c>
      <c r="M49" s="81">
        <v>5370</v>
      </c>
      <c r="N49" s="68">
        <v>3222</v>
      </c>
      <c r="O49" s="68">
        <f t="shared" si="3"/>
        <v>2148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</row>
    <row r="50" s="5" customFormat="1" ht="21" customHeight="1" spans="1:243">
      <c r="A50" s="44">
        <v>27</v>
      </c>
      <c r="B50" s="30" t="s">
        <v>163</v>
      </c>
      <c r="C50" s="31" t="s">
        <v>177</v>
      </c>
      <c r="D50" s="31" t="s">
        <v>51</v>
      </c>
      <c r="E50" s="31" t="s">
        <v>174</v>
      </c>
      <c r="F50" s="31" t="s">
        <v>175</v>
      </c>
      <c r="G50" s="32">
        <v>8</v>
      </c>
      <c r="H50" s="45" t="s">
        <v>178</v>
      </c>
      <c r="I50" s="45">
        <v>12</v>
      </c>
      <c r="J50" s="80">
        <v>10</v>
      </c>
      <c r="K50" s="77">
        <v>6158.88</v>
      </c>
      <c r="L50" s="78">
        <v>3.625</v>
      </c>
      <c r="M50" s="81">
        <v>6158</v>
      </c>
      <c r="N50" s="68">
        <v>3695</v>
      </c>
      <c r="O50" s="68">
        <f t="shared" si="3"/>
        <v>2463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</row>
    <row r="51" s="5" customFormat="1" ht="21" customHeight="1" spans="1:243">
      <c r="A51" s="44">
        <v>28</v>
      </c>
      <c r="B51" s="30" t="s">
        <v>163</v>
      </c>
      <c r="C51" s="31" t="s">
        <v>179</v>
      </c>
      <c r="D51" s="31" t="s">
        <v>51</v>
      </c>
      <c r="E51" s="31" t="s">
        <v>174</v>
      </c>
      <c r="F51" s="31" t="s">
        <v>175</v>
      </c>
      <c r="G51" s="32">
        <v>8</v>
      </c>
      <c r="H51" s="45" t="s">
        <v>180</v>
      </c>
      <c r="I51" s="45">
        <v>12</v>
      </c>
      <c r="J51" s="80">
        <v>10</v>
      </c>
      <c r="K51" s="77">
        <v>6136.96</v>
      </c>
      <c r="L51" s="78">
        <v>3.625</v>
      </c>
      <c r="M51" s="79">
        <v>6137</v>
      </c>
      <c r="N51" s="68">
        <v>3682</v>
      </c>
      <c r="O51" s="68">
        <f t="shared" si="3"/>
        <v>2455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</row>
    <row r="52" s="5" customFormat="1" ht="20" customHeight="1" spans="1:243">
      <c r="A52" s="44">
        <v>29</v>
      </c>
      <c r="B52" s="30" t="s">
        <v>163</v>
      </c>
      <c r="C52" s="31" t="s">
        <v>181</v>
      </c>
      <c r="D52" s="31" t="s">
        <v>51</v>
      </c>
      <c r="E52" s="31" t="s">
        <v>174</v>
      </c>
      <c r="F52" s="31" t="s">
        <v>175</v>
      </c>
      <c r="G52" s="32">
        <v>8</v>
      </c>
      <c r="H52" s="45" t="s">
        <v>182</v>
      </c>
      <c r="I52" s="77">
        <v>12</v>
      </c>
      <c r="J52" s="78">
        <v>9</v>
      </c>
      <c r="K52" s="77">
        <v>6864.65</v>
      </c>
      <c r="L52" s="78">
        <v>3.625</v>
      </c>
      <c r="M52" s="79">
        <v>6865</v>
      </c>
      <c r="N52" s="68">
        <v>4119</v>
      </c>
      <c r="O52" s="68">
        <f t="shared" si="3"/>
        <v>2746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</row>
    <row r="53" s="5" customFormat="1" ht="23" customHeight="1" spans="1:243">
      <c r="A53" s="44">
        <v>30</v>
      </c>
      <c r="B53" s="30" t="s">
        <v>183</v>
      </c>
      <c r="C53" s="31" t="s">
        <v>184</v>
      </c>
      <c r="D53" s="31" t="s">
        <v>185</v>
      </c>
      <c r="E53" s="31" t="s">
        <v>186</v>
      </c>
      <c r="F53" s="31" t="s">
        <v>187</v>
      </c>
      <c r="G53" s="32">
        <v>5</v>
      </c>
      <c r="H53" s="34" t="s">
        <v>188</v>
      </c>
      <c r="I53" s="65">
        <v>12</v>
      </c>
      <c r="J53" s="82">
        <v>6.83333333333333</v>
      </c>
      <c r="K53" s="68">
        <v>432.78</v>
      </c>
      <c r="L53" s="82">
        <v>3.625</v>
      </c>
      <c r="M53" s="67">
        <v>230</v>
      </c>
      <c r="N53" s="68">
        <v>138</v>
      </c>
      <c r="O53" s="68">
        <f t="shared" ref="O53:O77" si="4">M53-N53</f>
        <v>92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</row>
    <row r="54" s="5" customFormat="1" ht="23" customHeight="1" spans="1:243">
      <c r="A54" s="44">
        <v>31</v>
      </c>
      <c r="B54" s="30" t="s">
        <v>183</v>
      </c>
      <c r="C54" s="31" t="s">
        <v>189</v>
      </c>
      <c r="D54" s="31" t="s">
        <v>158</v>
      </c>
      <c r="E54" s="31" t="s">
        <v>190</v>
      </c>
      <c r="F54" s="31" t="s">
        <v>187</v>
      </c>
      <c r="G54" s="32">
        <v>5</v>
      </c>
      <c r="H54" s="34" t="s">
        <v>191</v>
      </c>
      <c r="I54" s="65">
        <v>12</v>
      </c>
      <c r="J54" s="82">
        <v>6.8875</v>
      </c>
      <c r="K54" s="68">
        <v>3317.44</v>
      </c>
      <c r="L54" s="82">
        <v>3.625</v>
      </c>
      <c r="M54" s="67">
        <v>1746</v>
      </c>
      <c r="N54" s="68">
        <v>1048</v>
      </c>
      <c r="O54" s="68">
        <f t="shared" si="4"/>
        <v>698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</row>
    <row r="55" s="5" customFormat="1" ht="23" customHeight="1" spans="1:243">
      <c r="A55" s="44">
        <v>32</v>
      </c>
      <c r="B55" s="30" t="s">
        <v>183</v>
      </c>
      <c r="C55" s="31" t="s">
        <v>192</v>
      </c>
      <c r="D55" s="31" t="s">
        <v>158</v>
      </c>
      <c r="E55" s="31" t="s">
        <v>186</v>
      </c>
      <c r="F55" s="31" t="s">
        <v>187</v>
      </c>
      <c r="G55" s="32">
        <v>5</v>
      </c>
      <c r="H55" s="34" t="s">
        <v>193</v>
      </c>
      <c r="I55" s="65">
        <v>12</v>
      </c>
      <c r="J55" s="82">
        <v>6.8875</v>
      </c>
      <c r="K55" s="68">
        <v>1664.48</v>
      </c>
      <c r="L55" s="82">
        <v>3.625</v>
      </c>
      <c r="M55" s="67">
        <v>876</v>
      </c>
      <c r="N55" s="68">
        <v>526</v>
      </c>
      <c r="O55" s="68">
        <f t="shared" si="4"/>
        <v>350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</row>
    <row r="56" s="5" customFormat="1" ht="23" customHeight="1" spans="1:243">
      <c r="A56" s="44">
        <v>33</v>
      </c>
      <c r="B56" s="30" t="s">
        <v>183</v>
      </c>
      <c r="C56" s="31" t="s">
        <v>194</v>
      </c>
      <c r="D56" s="31" t="s">
        <v>72</v>
      </c>
      <c r="E56" s="31" t="s">
        <v>195</v>
      </c>
      <c r="F56" s="31" t="s">
        <v>187</v>
      </c>
      <c r="G56" s="32">
        <v>5</v>
      </c>
      <c r="H56" s="34" t="s">
        <v>196</v>
      </c>
      <c r="I56" s="65">
        <v>12</v>
      </c>
      <c r="J56" s="82">
        <v>6.8875</v>
      </c>
      <c r="K56" s="68">
        <v>3455.23</v>
      </c>
      <c r="L56" s="82">
        <v>3.625</v>
      </c>
      <c r="M56" s="67">
        <v>1819</v>
      </c>
      <c r="N56" s="68">
        <v>1091</v>
      </c>
      <c r="O56" s="68">
        <f t="shared" si="4"/>
        <v>728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</row>
    <row r="57" s="5" customFormat="1" ht="23" customHeight="1" spans="1:243">
      <c r="A57" s="44">
        <v>34</v>
      </c>
      <c r="B57" s="30" t="s">
        <v>183</v>
      </c>
      <c r="C57" s="31" t="s">
        <v>197</v>
      </c>
      <c r="D57" s="31" t="s">
        <v>158</v>
      </c>
      <c r="E57" s="31" t="s">
        <v>198</v>
      </c>
      <c r="F57" s="31" t="s">
        <v>187</v>
      </c>
      <c r="G57" s="32">
        <v>5</v>
      </c>
      <c r="H57" s="34" t="s">
        <v>199</v>
      </c>
      <c r="I57" s="65">
        <v>12</v>
      </c>
      <c r="J57" s="82">
        <v>6.8875</v>
      </c>
      <c r="K57" s="68">
        <v>3879.94</v>
      </c>
      <c r="L57" s="82">
        <v>3.625</v>
      </c>
      <c r="M57" s="67">
        <v>2042</v>
      </c>
      <c r="N57" s="68">
        <v>1225</v>
      </c>
      <c r="O57" s="68">
        <f t="shared" si="4"/>
        <v>817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</row>
    <row r="58" s="5" customFormat="1" ht="23" customHeight="1" spans="1:243">
      <c r="A58" s="44">
        <v>35</v>
      </c>
      <c r="B58" s="30" t="s">
        <v>183</v>
      </c>
      <c r="C58" s="31" t="s">
        <v>200</v>
      </c>
      <c r="D58" s="31" t="s">
        <v>51</v>
      </c>
      <c r="E58" s="31" t="s">
        <v>201</v>
      </c>
      <c r="F58" s="31" t="s">
        <v>187</v>
      </c>
      <c r="G58" s="32">
        <v>5</v>
      </c>
      <c r="H58" s="34" t="s">
        <v>188</v>
      </c>
      <c r="I58" s="65">
        <v>12</v>
      </c>
      <c r="J58" s="82">
        <v>6.83333333333333</v>
      </c>
      <c r="K58" s="68">
        <v>432.78</v>
      </c>
      <c r="L58" s="82">
        <v>3.625</v>
      </c>
      <c r="M58" s="67">
        <v>230</v>
      </c>
      <c r="N58" s="68">
        <v>138</v>
      </c>
      <c r="O58" s="68">
        <f t="shared" si="4"/>
        <v>92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</row>
    <row r="59" s="5" customFormat="1" ht="23" customHeight="1" spans="1:243">
      <c r="A59" s="44">
        <v>36</v>
      </c>
      <c r="B59" s="30" t="s">
        <v>183</v>
      </c>
      <c r="C59" s="31" t="s">
        <v>202</v>
      </c>
      <c r="D59" s="31" t="s">
        <v>51</v>
      </c>
      <c r="E59" s="31" t="s">
        <v>203</v>
      </c>
      <c r="F59" s="31" t="s">
        <v>187</v>
      </c>
      <c r="G59" s="32">
        <v>5</v>
      </c>
      <c r="H59" s="34" t="s">
        <v>204</v>
      </c>
      <c r="I59" s="65">
        <v>12</v>
      </c>
      <c r="J59" s="82">
        <v>6.8875</v>
      </c>
      <c r="K59" s="68">
        <v>3156.76</v>
      </c>
      <c r="L59" s="82">
        <v>3.625</v>
      </c>
      <c r="M59" s="67">
        <v>1661</v>
      </c>
      <c r="N59" s="68">
        <v>997</v>
      </c>
      <c r="O59" s="68">
        <f t="shared" si="4"/>
        <v>664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</row>
    <row r="60" s="5" customFormat="1" ht="23" customHeight="1" spans="1:243">
      <c r="A60" s="44">
        <v>37</v>
      </c>
      <c r="B60" s="30" t="s">
        <v>183</v>
      </c>
      <c r="C60" s="31" t="s">
        <v>205</v>
      </c>
      <c r="D60" s="31" t="s">
        <v>51</v>
      </c>
      <c r="E60" s="31" t="s">
        <v>206</v>
      </c>
      <c r="F60" s="31" t="s">
        <v>187</v>
      </c>
      <c r="G60" s="32">
        <v>5</v>
      </c>
      <c r="H60" s="34" t="s">
        <v>207</v>
      </c>
      <c r="I60" s="65">
        <v>24</v>
      </c>
      <c r="J60" s="82">
        <v>3.95833333333333</v>
      </c>
      <c r="K60" s="68">
        <v>2407.98</v>
      </c>
      <c r="L60" s="82">
        <v>3.625</v>
      </c>
      <c r="M60" s="67">
        <v>2205</v>
      </c>
      <c r="N60" s="68">
        <v>1323</v>
      </c>
      <c r="O60" s="68">
        <f t="shared" si="4"/>
        <v>882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</row>
    <row r="61" s="5" customFormat="1" ht="23" customHeight="1" spans="1:243">
      <c r="A61" s="44">
        <v>38</v>
      </c>
      <c r="B61" s="30" t="s">
        <v>183</v>
      </c>
      <c r="C61" s="31" t="s">
        <v>208</v>
      </c>
      <c r="D61" s="31" t="s">
        <v>51</v>
      </c>
      <c r="E61" s="31" t="s">
        <v>209</v>
      </c>
      <c r="F61" s="31" t="s">
        <v>187</v>
      </c>
      <c r="G61" s="32">
        <v>5</v>
      </c>
      <c r="H61" s="34" t="s">
        <v>210</v>
      </c>
      <c r="I61" s="65">
        <v>12</v>
      </c>
      <c r="J61" s="82">
        <v>6.8875</v>
      </c>
      <c r="K61" s="68">
        <v>2711.38</v>
      </c>
      <c r="L61" s="82">
        <v>3.625</v>
      </c>
      <c r="M61" s="67">
        <v>1427</v>
      </c>
      <c r="N61" s="68">
        <v>856</v>
      </c>
      <c r="O61" s="68">
        <f t="shared" si="4"/>
        <v>571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</row>
    <row r="62" s="5" customFormat="1" ht="23" customHeight="1" spans="1:243">
      <c r="A62" s="44">
        <v>39</v>
      </c>
      <c r="B62" s="30" t="s">
        <v>183</v>
      </c>
      <c r="C62" s="31" t="s">
        <v>211</v>
      </c>
      <c r="D62" s="31" t="s">
        <v>51</v>
      </c>
      <c r="E62" s="31" t="s">
        <v>212</v>
      </c>
      <c r="F62" s="31" t="s">
        <v>187</v>
      </c>
      <c r="G62" s="32">
        <v>5</v>
      </c>
      <c r="H62" s="34" t="s">
        <v>213</v>
      </c>
      <c r="I62" s="65">
        <v>12</v>
      </c>
      <c r="J62" s="82">
        <v>6.8875</v>
      </c>
      <c r="K62" s="68">
        <v>3753.69</v>
      </c>
      <c r="L62" s="82">
        <v>3.625</v>
      </c>
      <c r="M62" s="67">
        <v>1976</v>
      </c>
      <c r="N62" s="68">
        <v>1186</v>
      </c>
      <c r="O62" s="68">
        <f t="shared" si="4"/>
        <v>790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</row>
    <row r="63" s="5" customFormat="1" ht="23" customHeight="1" spans="1:243">
      <c r="A63" s="44">
        <v>40</v>
      </c>
      <c r="B63" s="30" t="s">
        <v>183</v>
      </c>
      <c r="C63" s="31" t="s">
        <v>214</v>
      </c>
      <c r="D63" s="31" t="s">
        <v>51</v>
      </c>
      <c r="E63" s="31" t="s">
        <v>198</v>
      </c>
      <c r="F63" s="31" t="s">
        <v>187</v>
      </c>
      <c r="G63" s="32">
        <v>5</v>
      </c>
      <c r="H63" s="34" t="s">
        <v>215</v>
      </c>
      <c r="I63" s="65">
        <v>24</v>
      </c>
      <c r="J63" s="82">
        <v>3.95833333333333</v>
      </c>
      <c r="K63" s="68">
        <v>2407.98</v>
      </c>
      <c r="L63" s="82">
        <v>3.625</v>
      </c>
      <c r="M63" s="67">
        <v>2205</v>
      </c>
      <c r="N63" s="68">
        <v>1323</v>
      </c>
      <c r="O63" s="68">
        <f t="shared" si="4"/>
        <v>882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</row>
    <row r="64" s="5" customFormat="1" ht="23" customHeight="1" spans="1:243">
      <c r="A64" s="44">
        <v>41</v>
      </c>
      <c r="B64" s="30" t="s">
        <v>183</v>
      </c>
      <c r="C64" s="31" t="s">
        <v>216</v>
      </c>
      <c r="D64" s="31" t="s">
        <v>51</v>
      </c>
      <c r="E64" s="31" t="s">
        <v>217</v>
      </c>
      <c r="F64" s="31" t="s">
        <v>187</v>
      </c>
      <c r="G64" s="32">
        <v>5</v>
      </c>
      <c r="H64" s="34" t="s">
        <v>218</v>
      </c>
      <c r="I64" s="65">
        <v>10</v>
      </c>
      <c r="J64" s="82">
        <v>6.1625</v>
      </c>
      <c r="K64" s="68">
        <v>1916.74</v>
      </c>
      <c r="L64" s="82">
        <v>3.625</v>
      </c>
      <c r="M64" s="67">
        <v>1127</v>
      </c>
      <c r="N64" s="68">
        <v>676</v>
      </c>
      <c r="O64" s="68">
        <f t="shared" si="4"/>
        <v>451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</row>
    <row r="65" s="5" customFormat="1" ht="23" customHeight="1" spans="1:243">
      <c r="A65" s="44">
        <v>42</v>
      </c>
      <c r="B65" s="30" t="s">
        <v>183</v>
      </c>
      <c r="C65" s="31" t="s">
        <v>219</v>
      </c>
      <c r="D65" s="31" t="s">
        <v>51</v>
      </c>
      <c r="E65" s="31" t="s">
        <v>220</v>
      </c>
      <c r="F65" s="31" t="s">
        <v>187</v>
      </c>
      <c r="G65" s="32">
        <v>5</v>
      </c>
      <c r="H65" s="34" t="s">
        <v>221</v>
      </c>
      <c r="I65" s="65">
        <v>12</v>
      </c>
      <c r="J65" s="82">
        <v>6.8875</v>
      </c>
      <c r="K65" s="68">
        <v>4075.09</v>
      </c>
      <c r="L65" s="82">
        <v>3.625</v>
      </c>
      <c r="M65" s="67">
        <v>2145</v>
      </c>
      <c r="N65" s="68">
        <v>1287</v>
      </c>
      <c r="O65" s="68">
        <f t="shared" si="4"/>
        <v>858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</row>
    <row r="66" s="5" customFormat="1" ht="23" customHeight="1" spans="1:243">
      <c r="A66" s="44">
        <v>43</v>
      </c>
      <c r="B66" s="30" t="s">
        <v>183</v>
      </c>
      <c r="C66" s="31" t="s">
        <v>222</v>
      </c>
      <c r="D66" s="31" t="s">
        <v>223</v>
      </c>
      <c r="E66" s="31" t="s">
        <v>224</v>
      </c>
      <c r="F66" s="31" t="s">
        <v>225</v>
      </c>
      <c r="G66" s="32">
        <v>5</v>
      </c>
      <c r="H66" s="34" t="s">
        <v>226</v>
      </c>
      <c r="I66" s="65">
        <v>10</v>
      </c>
      <c r="J66" s="66">
        <v>6.8875</v>
      </c>
      <c r="K66" s="34">
        <v>3030.49</v>
      </c>
      <c r="L66" s="82">
        <v>3.625</v>
      </c>
      <c r="M66" s="67">
        <v>1595</v>
      </c>
      <c r="N66" s="68">
        <v>957</v>
      </c>
      <c r="O66" s="68">
        <f t="shared" si="4"/>
        <v>638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</row>
    <row r="67" s="5" customFormat="1" ht="23" customHeight="1" spans="1:243">
      <c r="A67" s="44">
        <v>44</v>
      </c>
      <c r="B67" s="30" t="s">
        <v>183</v>
      </c>
      <c r="C67" s="31" t="s">
        <v>227</v>
      </c>
      <c r="D67" s="31" t="s">
        <v>223</v>
      </c>
      <c r="E67" s="31" t="s">
        <v>224</v>
      </c>
      <c r="F67" s="31" t="s">
        <v>225</v>
      </c>
      <c r="G67" s="32">
        <v>5</v>
      </c>
      <c r="H67" s="34" t="s">
        <v>228</v>
      </c>
      <c r="I67" s="65">
        <v>12</v>
      </c>
      <c r="J67" s="66">
        <v>6.8875</v>
      </c>
      <c r="K67" s="34">
        <v>3168.24</v>
      </c>
      <c r="L67" s="82">
        <v>3.625</v>
      </c>
      <c r="M67" s="67">
        <v>1667</v>
      </c>
      <c r="N67" s="68">
        <v>1000</v>
      </c>
      <c r="O67" s="68">
        <f t="shared" si="4"/>
        <v>667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</row>
    <row r="68" s="5" customFormat="1" ht="23" customHeight="1" spans="1:243">
      <c r="A68" s="44">
        <v>45</v>
      </c>
      <c r="B68" s="30" t="s">
        <v>183</v>
      </c>
      <c r="C68" s="31" t="s">
        <v>229</v>
      </c>
      <c r="D68" s="31" t="s">
        <v>223</v>
      </c>
      <c r="E68" s="31" t="s">
        <v>224</v>
      </c>
      <c r="F68" s="31" t="s">
        <v>225</v>
      </c>
      <c r="G68" s="32">
        <v>5</v>
      </c>
      <c r="H68" s="34" t="s">
        <v>230</v>
      </c>
      <c r="I68" s="65">
        <v>12</v>
      </c>
      <c r="J68" s="66">
        <v>5.74166666666667</v>
      </c>
      <c r="K68" s="34">
        <v>1749.43</v>
      </c>
      <c r="L68" s="82">
        <v>3.625</v>
      </c>
      <c r="M68" s="67">
        <v>1105</v>
      </c>
      <c r="N68" s="68">
        <v>663</v>
      </c>
      <c r="O68" s="68">
        <f t="shared" si="4"/>
        <v>442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</row>
    <row r="69" s="5" customFormat="1" ht="23" customHeight="1" spans="1:243">
      <c r="A69" s="44">
        <v>46</v>
      </c>
      <c r="B69" s="30" t="s">
        <v>183</v>
      </c>
      <c r="C69" s="31" t="s">
        <v>231</v>
      </c>
      <c r="D69" s="31" t="s">
        <v>223</v>
      </c>
      <c r="E69" s="31" t="s">
        <v>232</v>
      </c>
      <c r="F69" s="31" t="s">
        <v>225</v>
      </c>
      <c r="G69" s="32">
        <v>5</v>
      </c>
      <c r="H69" s="34" t="s">
        <v>233</v>
      </c>
      <c r="I69" s="65">
        <v>12</v>
      </c>
      <c r="J69" s="66">
        <v>6.8875</v>
      </c>
      <c r="K69" s="34">
        <v>941.29</v>
      </c>
      <c r="L69" s="82">
        <v>3.625</v>
      </c>
      <c r="M69" s="67">
        <v>495</v>
      </c>
      <c r="N69" s="68">
        <v>297</v>
      </c>
      <c r="O69" s="68">
        <f t="shared" si="4"/>
        <v>198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</row>
    <row r="70" s="5" customFormat="1" ht="20" customHeight="1" spans="1:243">
      <c r="A70" s="44"/>
      <c r="B70" s="30"/>
      <c r="C70" s="31"/>
      <c r="D70" s="31" t="s">
        <v>223</v>
      </c>
      <c r="E70" s="31" t="s">
        <v>232</v>
      </c>
      <c r="F70" s="31" t="s">
        <v>225</v>
      </c>
      <c r="G70" s="32">
        <v>5</v>
      </c>
      <c r="H70" s="34" t="s">
        <v>228</v>
      </c>
      <c r="I70" s="65">
        <v>12</v>
      </c>
      <c r="J70" s="66">
        <v>6.8875</v>
      </c>
      <c r="K70" s="34">
        <v>3168.24</v>
      </c>
      <c r="L70" s="82">
        <v>3.625</v>
      </c>
      <c r="M70" s="67">
        <v>1667</v>
      </c>
      <c r="N70" s="68">
        <v>1000</v>
      </c>
      <c r="O70" s="68">
        <f t="shared" si="4"/>
        <v>667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</row>
    <row r="71" s="5" customFormat="1" ht="20" customHeight="1" spans="1:243">
      <c r="A71" s="44">
        <v>47</v>
      </c>
      <c r="B71" s="30" t="s">
        <v>183</v>
      </c>
      <c r="C71" s="31" t="s">
        <v>234</v>
      </c>
      <c r="D71" s="31" t="s">
        <v>223</v>
      </c>
      <c r="E71" s="31" t="s">
        <v>235</v>
      </c>
      <c r="F71" s="31" t="s">
        <v>225</v>
      </c>
      <c r="G71" s="32">
        <v>5</v>
      </c>
      <c r="H71" s="34" t="s">
        <v>236</v>
      </c>
      <c r="I71" s="65">
        <v>12</v>
      </c>
      <c r="J71" s="66">
        <v>6.8875</v>
      </c>
      <c r="K71" s="34">
        <v>3099.37</v>
      </c>
      <c r="L71" s="82">
        <v>3.625</v>
      </c>
      <c r="M71" s="67">
        <v>1631</v>
      </c>
      <c r="N71" s="68">
        <v>979</v>
      </c>
      <c r="O71" s="68">
        <f t="shared" si="4"/>
        <v>652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</row>
    <row r="72" s="5" customFormat="1" ht="20" customHeight="1" spans="1:243">
      <c r="A72" s="44">
        <v>48</v>
      </c>
      <c r="B72" s="30" t="s">
        <v>183</v>
      </c>
      <c r="C72" s="31" t="s">
        <v>237</v>
      </c>
      <c r="D72" s="31" t="s">
        <v>223</v>
      </c>
      <c r="E72" s="31" t="s">
        <v>232</v>
      </c>
      <c r="F72" s="31" t="s">
        <v>225</v>
      </c>
      <c r="G72" s="32">
        <v>5</v>
      </c>
      <c r="H72" s="34" t="s">
        <v>238</v>
      </c>
      <c r="I72" s="65">
        <v>12</v>
      </c>
      <c r="J72" s="66">
        <v>5.075</v>
      </c>
      <c r="K72" s="34">
        <v>1057.29</v>
      </c>
      <c r="L72" s="82">
        <v>3.625</v>
      </c>
      <c r="M72" s="67">
        <v>755</v>
      </c>
      <c r="N72" s="68">
        <v>453</v>
      </c>
      <c r="O72" s="68">
        <f t="shared" si="4"/>
        <v>302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</row>
    <row r="73" s="5" customFormat="1" ht="20" customHeight="1" spans="1:243">
      <c r="A73" s="44"/>
      <c r="B73" s="30"/>
      <c r="C73" s="31"/>
      <c r="D73" s="31" t="s">
        <v>223</v>
      </c>
      <c r="E73" s="31" t="s">
        <v>232</v>
      </c>
      <c r="F73" s="31" t="s">
        <v>225</v>
      </c>
      <c r="G73" s="32">
        <v>5</v>
      </c>
      <c r="H73" s="34" t="s">
        <v>239</v>
      </c>
      <c r="I73" s="65">
        <v>12</v>
      </c>
      <c r="J73" s="66">
        <v>6.8875</v>
      </c>
      <c r="K73" s="34">
        <v>2743.51</v>
      </c>
      <c r="L73" s="82">
        <v>3.625</v>
      </c>
      <c r="M73" s="67">
        <v>1444</v>
      </c>
      <c r="N73" s="68">
        <v>866</v>
      </c>
      <c r="O73" s="68">
        <f t="shared" si="4"/>
        <v>578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</row>
    <row r="74" s="5" customFormat="1" ht="20" customHeight="1" spans="1:243">
      <c r="A74" s="44">
        <v>49</v>
      </c>
      <c r="B74" s="30" t="s">
        <v>183</v>
      </c>
      <c r="C74" s="31" t="s">
        <v>240</v>
      </c>
      <c r="D74" s="31" t="s">
        <v>223</v>
      </c>
      <c r="E74" s="31" t="s">
        <v>235</v>
      </c>
      <c r="F74" s="31" t="s">
        <v>225</v>
      </c>
      <c r="G74" s="32">
        <v>5</v>
      </c>
      <c r="H74" s="34" t="s">
        <v>241</v>
      </c>
      <c r="I74" s="65">
        <v>12</v>
      </c>
      <c r="J74" s="66">
        <v>6.8875</v>
      </c>
      <c r="K74" s="34">
        <v>3351.92</v>
      </c>
      <c r="L74" s="82">
        <v>3.625</v>
      </c>
      <c r="M74" s="67">
        <v>1764</v>
      </c>
      <c r="N74" s="68">
        <v>1058</v>
      </c>
      <c r="O74" s="68">
        <f t="shared" si="4"/>
        <v>706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</row>
    <row r="75" s="5" customFormat="1" ht="20" customHeight="1" spans="1:243">
      <c r="A75" s="44"/>
      <c r="B75" s="30"/>
      <c r="C75" s="31"/>
      <c r="D75" s="31" t="s">
        <v>223</v>
      </c>
      <c r="E75" s="31" t="s">
        <v>235</v>
      </c>
      <c r="F75" s="31" t="s">
        <v>225</v>
      </c>
      <c r="G75" s="32">
        <v>5</v>
      </c>
      <c r="H75" s="34" t="s">
        <v>242</v>
      </c>
      <c r="I75" s="65">
        <v>12</v>
      </c>
      <c r="J75" s="66">
        <v>6.8875</v>
      </c>
      <c r="K75" s="34">
        <v>815.02</v>
      </c>
      <c r="L75" s="82">
        <v>3.625</v>
      </c>
      <c r="M75" s="67">
        <v>429</v>
      </c>
      <c r="N75" s="68">
        <v>257</v>
      </c>
      <c r="O75" s="68">
        <f t="shared" si="4"/>
        <v>172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</row>
    <row r="76" s="5" customFormat="1" ht="21" customHeight="1" spans="1:243">
      <c r="A76" s="44">
        <v>50</v>
      </c>
      <c r="B76" s="30" t="s">
        <v>183</v>
      </c>
      <c r="C76" s="31" t="s">
        <v>243</v>
      </c>
      <c r="D76" s="31" t="s">
        <v>223</v>
      </c>
      <c r="E76" s="31" t="s">
        <v>224</v>
      </c>
      <c r="F76" s="31" t="s">
        <v>225</v>
      </c>
      <c r="G76" s="32">
        <v>5</v>
      </c>
      <c r="H76" s="34" t="s">
        <v>244</v>
      </c>
      <c r="I76" s="65">
        <v>10</v>
      </c>
      <c r="J76" s="66">
        <v>3.625</v>
      </c>
      <c r="K76" s="34">
        <v>1214.37</v>
      </c>
      <c r="L76" s="82">
        <v>3.625</v>
      </c>
      <c r="M76" s="67">
        <v>1214</v>
      </c>
      <c r="N76" s="68">
        <v>728</v>
      </c>
      <c r="O76" s="68">
        <f t="shared" ref="O76:O139" si="5">M76-N76</f>
        <v>486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</row>
    <row r="77" s="5" customFormat="1" ht="21" customHeight="1" spans="1:243">
      <c r="A77" s="44"/>
      <c r="B77" s="30"/>
      <c r="C77" s="31"/>
      <c r="D77" s="31" t="s">
        <v>223</v>
      </c>
      <c r="E77" s="31" t="s">
        <v>224</v>
      </c>
      <c r="F77" s="31" t="s">
        <v>225</v>
      </c>
      <c r="G77" s="32">
        <v>5</v>
      </c>
      <c r="H77" s="34" t="s">
        <v>245</v>
      </c>
      <c r="I77" s="65">
        <v>12</v>
      </c>
      <c r="J77" s="66">
        <v>6.8875</v>
      </c>
      <c r="K77" s="34">
        <v>1641.52</v>
      </c>
      <c r="L77" s="82">
        <v>3.625</v>
      </c>
      <c r="M77" s="67">
        <v>864</v>
      </c>
      <c r="N77" s="68">
        <v>518</v>
      </c>
      <c r="O77" s="68">
        <f t="shared" si="5"/>
        <v>346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</row>
    <row r="78" s="5" customFormat="1" ht="21" customHeight="1" spans="1:243">
      <c r="A78" s="44">
        <v>51</v>
      </c>
      <c r="B78" s="30" t="s">
        <v>183</v>
      </c>
      <c r="C78" s="31" t="s">
        <v>246</v>
      </c>
      <c r="D78" s="31" t="s">
        <v>223</v>
      </c>
      <c r="E78" s="31" t="s">
        <v>224</v>
      </c>
      <c r="F78" s="31" t="s">
        <v>225</v>
      </c>
      <c r="G78" s="32">
        <v>5</v>
      </c>
      <c r="H78" s="34" t="s">
        <v>247</v>
      </c>
      <c r="I78" s="65">
        <v>12</v>
      </c>
      <c r="J78" s="66">
        <v>6.8875</v>
      </c>
      <c r="K78" s="34">
        <v>1331.58</v>
      </c>
      <c r="L78" s="82">
        <v>3.625</v>
      </c>
      <c r="M78" s="67">
        <v>701</v>
      </c>
      <c r="N78" s="68">
        <v>421</v>
      </c>
      <c r="O78" s="68">
        <f t="shared" si="5"/>
        <v>280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</row>
    <row r="79" s="5" customFormat="1" ht="21" customHeight="1" spans="1:243">
      <c r="A79" s="44">
        <v>52</v>
      </c>
      <c r="B79" s="30" t="s">
        <v>183</v>
      </c>
      <c r="C79" s="31" t="s">
        <v>248</v>
      </c>
      <c r="D79" s="31" t="s">
        <v>223</v>
      </c>
      <c r="E79" s="31" t="s">
        <v>235</v>
      </c>
      <c r="F79" s="31" t="s">
        <v>225</v>
      </c>
      <c r="G79" s="32">
        <v>6</v>
      </c>
      <c r="H79" s="34" t="s">
        <v>249</v>
      </c>
      <c r="I79" s="65">
        <v>12</v>
      </c>
      <c r="J79" s="66">
        <v>7.6125</v>
      </c>
      <c r="K79" s="34">
        <v>2192.41</v>
      </c>
      <c r="L79" s="82">
        <v>3.625</v>
      </c>
      <c r="M79" s="67">
        <v>1044</v>
      </c>
      <c r="N79" s="68">
        <v>626</v>
      </c>
      <c r="O79" s="68">
        <f t="shared" si="5"/>
        <v>418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</row>
    <row r="80" s="5" customFormat="1" ht="21" customHeight="1" spans="1:243">
      <c r="A80" s="44">
        <v>53</v>
      </c>
      <c r="B80" s="30" t="s">
        <v>183</v>
      </c>
      <c r="C80" s="31" t="s">
        <v>250</v>
      </c>
      <c r="D80" s="31" t="s">
        <v>51</v>
      </c>
      <c r="E80" s="31" t="s">
        <v>251</v>
      </c>
      <c r="F80" s="31" t="s">
        <v>252</v>
      </c>
      <c r="G80" s="32">
        <v>5</v>
      </c>
      <c r="H80" s="34" t="s">
        <v>253</v>
      </c>
      <c r="I80" s="65">
        <v>12</v>
      </c>
      <c r="J80" s="66">
        <v>6.8875</v>
      </c>
      <c r="K80" s="68">
        <f>803.54+1056.08+1056.08+1044.6</f>
        <v>3960.3</v>
      </c>
      <c r="L80" s="82">
        <v>3.625</v>
      </c>
      <c r="M80" s="67">
        <v>2084</v>
      </c>
      <c r="N80" s="68">
        <v>1250</v>
      </c>
      <c r="O80" s="68">
        <f t="shared" si="5"/>
        <v>834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</row>
    <row r="81" s="5" customFormat="1" ht="21" customHeight="1" spans="1:243">
      <c r="A81" s="44">
        <v>54</v>
      </c>
      <c r="B81" s="30" t="s">
        <v>183</v>
      </c>
      <c r="C81" s="31" t="s">
        <v>254</v>
      </c>
      <c r="D81" s="31" t="s">
        <v>51</v>
      </c>
      <c r="E81" s="31" t="s">
        <v>255</v>
      </c>
      <c r="F81" s="31" t="s">
        <v>252</v>
      </c>
      <c r="G81" s="32">
        <v>5</v>
      </c>
      <c r="H81" s="34" t="s">
        <v>256</v>
      </c>
      <c r="I81" s="65">
        <v>12</v>
      </c>
      <c r="J81" s="66">
        <v>6.8875</v>
      </c>
      <c r="K81" s="68">
        <f>1021.03+12.1+1056.08+1056.08+711.71</f>
        <v>3857</v>
      </c>
      <c r="L81" s="82">
        <v>3.625</v>
      </c>
      <c r="M81" s="67">
        <v>2030</v>
      </c>
      <c r="N81" s="68">
        <v>1218</v>
      </c>
      <c r="O81" s="68">
        <f t="shared" si="5"/>
        <v>812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</row>
    <row r="82" s="5" customFormat="1" ht="21" customHeight="1" spans="1:243">
      <c r="A82" s="44">
        <v>55</v>
      </c>
      <c r="B82" s="30" t="s">
        <v>183</v>
      </c>
      <c r="C82" s="31" t="s">
        <v>257</v>
      </c>
      <c r="D82" s="31" t="s">
        <v>51</v>
      </c>
      <c r="E82" s="31" t="s">
        <v>255</v>
      </c>
      <c r="F82" s="31" t="s">
        <v>252</v>
      </c>
      <c r="G82" s="32">
        <v>5</v>
      </c>
      <c r="H82" s="34" t="s">
        <v>258</v>
      </c>
      <c r="I82" s="65">
        <v>12</v>
      </c>
      <c r="J82" s="66">
        <v>6.8875</v>
      </c>
      <c r="K82" s="68">
        <f>1033.13+229.58+3.49</f>
        <v>1266.2</v>
      </c>
      <c r="L82" s="82">
        <v>3.625</v>
      </c>
      <c r="M82" s="67">
        <v>666</v>
      </c>
      <c r="N82" s="68">
        <v>400</v>
      </c>
      <c r="O82" s="68">
        <f t="shared" si="5"/>
        <v>266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</row>
    <row r="83" s="5" customFormat="1" ht="21" customHeight="1" spans="1:243">
      <c r="A83" s="44">
        <v>56</v>
      </c>
      <c r="B83" s="30" t="s">
        <v>183</v>
      </c>
      <c r="C83" s="31" t="s">
        <v>259</v>
      </c>
      <c r="D83" s="31" t="s">
        <v>51</v>
      </c>
      <c r="E83" s="31" t="s">
        <v>255</v>
      </c>
      <c r="F83" s="31" t="s">
        <v>252</v>
      </c>
      <c r="G83" s="32">
        <v>5</v>
      </c>
      <c r="H83" s="34" t="s">
        <v>253</v>
      </c>
      <c r="I83" s="65">
        <v>12</v>
      </c>
      <c r="J83" s="66">
        <v>6.8875</v>
      </c>
      <c r="K83" s="68">
        <f>3684.9</f>
        <v>3684.9</v>
      </c>
      <c r="L83" s="82">
        <v>3.625</v>
      </c>
      <c r="M83" s="67">
        <v>1939</v>
      </c>
      <c r="N83" s="68">
        <v>1163</v>
      </c>
      <c r="O83" s="68">
        <f t="shared" si="5"/>
        <v>776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</row>
    <row r="84" s="5" customFormat="1" ht="21" customHeight="1" spans="1:243">
      <c r="A84" s="44">
        <v>57</v>
      </c>
      <c r="B84" s="30" t="s">
        <v>183</v>
      </c>
      <c r="C84" s="31" t="s">
        <v>260</v>
      </c>
      <c r="D84" s="31" t="s">
        <v>51</v>
      </c>
      <c r="E84" s="31" t="s">
        <v>261</v>
      </c>
      <c r="F84" s="31" t="s">
        <v>252</v>
      </c>
      <c r="G84" s="32">
        <v>5</v>
      </c>
      <c r="H84" s="34" t="s">
        <v>262</v>
      </c>
      <c r="I84" s="65">
        <v>12</v>
      </c>
      <c r="J84" s="66">
        <v>6.8875</v>
      </c>
      <c r="K84" s="68">
        <f>4166.92-918.33</f>
        <v>3248.59</v>
      </c>
      <c r="L84" s="82">
        <v>3.625</v>
      </c>
      <c r="M84" s="67">
        <v>1710</v>
      </c>
      <c r="N84" s="68">
        <v>1026</v>
      </c>
      <c r="O84" s="68">
        <f t="shared" si="5"/>
        <v>684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</row>
    <row r="85" s="5" customFormat="1" ht="21" customHeight="1" spans="1:243">
      <c r="A85" s="44">
        <v>58</v>
      </c>
      <c r="B85" s="30" t="s">
        <v>183</v>
      </c>
      <c r="C85" s="31" t="s">
        <v>263</v>
      </c>
      <c r="D85" s="31" t="s">
        <v>51</v>
      </c>
      <c r="E85" s="31" t="s">
        <v>251</v>
      </c>
      <c r="F85" s="31" t="s">
        <v>252</v>
      </c>
      <c r="G85" s="32">
        <v>7</v>
      </c>
      <c r="H85" s="34" t="s">
        <v>264</v>
      </c>
      <c r="I85" s="65">
        <v>12</v>
      </c>
      <c r="J85" s="66">
        <v>6.8875</v>
      </c>
      <c r="K85" s="68">
        <v>3392.64</v>
      </c>
      <c r="L85" s="82">
        <v>3.625</v>
      </c>
      <c r="M85" s="67">
        <v>1786</v>
      </c>
      <c r="N85" s="68">
        <v>1071</v>
      </c>
      <c r="O85" s="68">
        <f t="shared" si="5"/>
        <v>715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</row>
    <row r="86" s="5" customFormat="1" ht="21" customHeight="1" spans="1:243">
      <c r="A86" s="44">
        <v>59</v>
      </c>
      <c r="B86" s="30" t="s">
        <v>183</v>
      </c>
      <c r="C86" s="31" t="s">
        <v>265</v>
      </c>
      <c r="D86" s="31" t="s">
        <v>51</v>
      </c>
      <c r="E86" s="31" t="s">
        <v>261</v>
      </c>
      <c r="F86" s="31" t="s">
        <v>252</v>
      </c>
      <c r="G86" s="32">
        <v>5</v>
      </c>
      <c r="H86" s="34" t="s">
        <v>266</v>
      </c>
      <c r="I86" s="65">
        <v>12</v>
      </c>
      <c r="J86" s="66">
        <v>6.8875</v>
      </c>
      <c r="K86" s="68">
        <v>4063.62</v>
      </c>
      <c r="L86" s="82">
        <v>3.625</v>
      </c>
      <c r="M86" s="67">
        <v>2139</v>
      </c>
      <c r="N86" s="68">
        <v>1283</v>
      </c>
      <c r="O86" s="68">
        <f t="shared" si="5"/>
        <v>856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</row>
    <row r="87" s="5" customFormat="1" ht="21" customHeight="1" spans="1:243">
      <c r="A87" s="44">
        <v>60</v>
      </c>
      <c r="B87" s="30" t="s">
        <v>183</v>
      </c>
      <c r="C87" s="31" t="s">
        <v>267</v>
      </c>
      <c r="D87" s="31" t="s">
        <v>51</v>
      </c>
      <c r="E87" s="31" t="s">
        <v>268</v>
      </c>
      <c r="F87" s="31" t="s">
        <v>252</v>
      </c>
      <c r="G87" s="32">
        <v>7</v>
      </c>
      <c r="H87" s="34" t="s">
        <v>269</v>
      </c>
      <c r="I87" s="65">
        <v>12</v>
      </c>
      <c r="J87" s="66">
        <v>6.8875</v>
      </c>
      <c r="K87" s="68">
        <f>6270.17-53.29-1616.39</f>
        <v>4600.49</v>
      </c>
      <c r="L87" s="82">
        <v>3.625</v>
      </c>
      <c r="M87" s="67">
        <v>2421</v>
      </c>
      <c r="N87" s="68">
        <v>1453</v>
      </c>
      <c r="O87" s="68">
        <f t="shared" si="5"/>
        <v>968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</row>
    <row r="88" s="5" customFormat="1" ht="21" customHeight="1" spans="1:243">
      <c r="A88" s="44">
        <v>61</v>
      </c>
      <c r="B88" s="30" t="s">
        <v>183</v>
      </c>
      <c r="C88" s="31" t="s">
        <v>270</v>
      </c>
      <c r="D88" s="31" t="s">
        <v>51</v>
      </c>
      <c r="E88" s="31" t="s">
        <v>255</v>
      </c>
      <c r="F88" s="31" t="s">
        <v>252</v>
      </c>
      <c r="G88" s="32">
        <v>5</v>
      </c>
      <c r="H88" s="34" t="s">
        <v>271</v>
      </c>
      <c r="I88" s="65">
        <v>12</v>
      </c>
      <c r="J88" s="66">
        <v>6.8875</v>
      </c>
      <c r="K88" s="68">
        <f>2156.88-18.13-549.79</f>
        <v>1588.96</v>
      </c>
      <c r="L88" s="82">
        <v>3.625</v>
      </c>
      <c r="M88" s="67">
        <v>836</v>
      </c>
      <c r="N88" s="68">
        <v>502</v>
      </c>
      <c r="O88" s="68">
        <f t="shared" si="5"/>
        <v>334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</row>
    <row r="89" s="5" customFormat="1" ht="21" customHeight="1" spans="1:243">
      <c r="A89" s="44">
        <v>62</v>
      </c>
      <c r="B89" s="30" t="s">
        <v>183</v>
      </c>
      <c r="C89" s="31" t="s">
        <v>272</v>
      </c>
      <c r="D89" s="31" t="s">
        <v>51</v>
      </c>
      <c r="E89" s="31" t="s">
        <v>255</v>
      </c>
      <c r="F89" s="31" t="s">
        <v>252</v>
      </c>
      <c r="G89" s="32">
        <v>5</v>
      </c>
      <c r="H89" s="34" t="s">
        <v>273</v>
      </c>
      <c r="I89" s="65">
        <v>12</v>
      </c>
      <c r="J89" s="66">
        <v>6.8875</v>
      </c>
      <c r="K89" s="68">
        <v>3960.31</v>
      </c>
      <c r="L89" s="82">
        <v>3.625</v>
      </c>
      <c r="M89" s="67">
        <v>2084</v>
      </c>
      <c r="N89" s="68">
        <v>1250</v>
      </c>
      <c r="O89" s="68">
        <f t="shared" si="5"/>
        <v>834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</row>
    <row r="90" s="5" customFormat="1" ht="21" customHeight="1" spans="1:243">
      <c r="A90" s="44">
        <v>63</v>
      </c>
      <c r="B90" s="30" t="s">
        <v>183</v>
      </c>
      <c r="C90" s="31" t="s">
        <v>274</v>
      </c>
      <c r="D90" s="31" t="s">
        <v>51</v>
      </c>
      <c r="E90" s="31" t="s">
        <v>251</v>
      </c>
      <c r="F90" s="31" t="s">
        <v>252</v>
      </c>
      <c r="G90" s="32">
        <v>5</v>
      </c>
      <c r="H90" s="34" t="s">
        <v>161</v>
      </c>
      <c r="I90" s="65">
        <v>12</v>
      </c>
      <c r="J90" s="66">
        <v>6.8875</v>
      </c>
      <c r="K90" s="68">
        <f>924.37+220.22+166.14</f>
        <v>1310.73</v>
      </c>
      <c r="L90" s="82">
        <v>3.625</v>
      </c>
      <c r="M90" s="67">
        <v>690</v>
      </c>
      <c r="N90" s="68">
        <v>414</v>
      </c>
      <c r="O90" s="68">
        <f t="shared" si="5"/>
        <v>276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</row>
    <row r="91" s="5" customFormat="1" ht="21" customHeight="1" spans="1:243">
      <c r="A91" s="44"/>
      <c r="B91" s="30"/>
      <c r="C91" s="31"/>
      <c r="D91" s="31" t="s">
        <v>51</v>
      </c>
      <c r="E91" s="31" t="s">
        <v>251</v>
      </c>
      <c r="F91" s="31" t="s">
        <v>252</v>
      </c>
      <c r="G91" s="32">
        <v>5</v>
      </c>
      <c r="H91" s="34" t="s">
        <v>275</v>
      </c>
      <c r="I91" s="83">
        <v>12</v>
      </c>
      <c r="J91" s="66">
        <v>6.8875</v>
      </c>
      <c r="K91" s="68">
        <f>3650.36-1044.6</f>
        <v>2605.76</v>
      </c>
      <c r="L91" s="82">
        <v>3.625</v>
      </c>
      <c r="M91" s="67">
        <v>1371</v>
      </c>
      <c r="N91" s="68">
        <v>823</v>
      </c>
      <c r="O91" s="68">
        <f t="shared" si="5"/>
        <v>548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</row>
    <row r="92" s="5" customFormat="1" ht="21" customHeight="1" spans="1:243">
      <c r="A92" s="44">
        <v>64</v>
      </c>
      <c r="B92" s="30" t="s">
        <v>183</v>
      </c>
      <c r="C92" s="31" t="s">
        <v>276</v>
      </c>
      <c r="D92" s="31" t="s">
        <v>51</v>
      </c>
      <c r="E92" s="31" t="s">
        <v>277</v>
      </c>
      <c r="F92" s="31" t="s">
        <v>252</v>
      </c>
      <c r="G92" s="32">
        <v>5</v>
      </c>
      <c r="H92" s="34" t="s">
        <v>278</v>
      </c>
      <c r="I92" s="65">
        <v>12</v>
      </c>
      <c r="J92" s="66">
        <v>6.8875</v>
      </c>
      <c r="K92" s="65">
        <f>1033.13+344.38+9.18</f>
        <v>1386.69</v>
      </c>
      <c r="L92" s="66">
        <v>3.625</v>
      </c>
      <c r="M92" s="67">
        <v>730</v>
      </c>
      <c r="N92" s="68">
        <v>438</v>
      </c>
      <c r="O92" s="68">
        <f t="shared" si="5"/>
        <v>292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</row>
    <row r="93" s="5" customFormat="1" ht="21" customHeight="1" spans="1:243">
      <c r="A93" s="44"/>
      <c r="B93" s="30"/>
      <c r="C93" s="31"/>
      <c r="D93" s="31" t="s">
        <v>51</v>
      </c>
      <c r="E93" s="31" t="s">
        <v>277</v>
      </c>
      <c r="F93" s="31" t="s">
        <v>252</v>
      </c>
      <c r="G93" s="32">
        <v>5</v>
      </c>
      <c r="H93" s="34" t="s">
        <v>279</v>
      </c>
      <c r="I93" s="65">
        <v>12</v>
      </c>
      <c r="J93" s="66">
        <v>6.8875</v>
      </c>
      <c r="K93" s="65">
        <f>642.83+1056.08+1044.6</f>
        <v>2743.51</v>
      </c>
      <c r="L93" s="66">
        <v>3.625</v>
      </c>
      <c r="M93" s="67">
        <v>1444</v>
      </c>
      <c r="N93" s="68">
        <v>866</v>
      </c>
      <c r="O93" s="68">
        <f t="shared" si="5"/>
        <v>578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</row>
    <row r="94" s="5" customFormat="1" ht="21" customHeight="1" spans="1:243">
      <c r="A94" s="44">
        <v>65</v>
      </c>
      <c r="B94" s="30" t="s">
        <v>183</v>
      </c>
      <c r="C94" s="31" t="s">
        <v>280</v>
      </c>
      <c r="D94" s="31" t="s">
        <v>51</v>
      </c>
      <c r="E94" s="31" t="s">
        <v>277</v>
      </c>
      <c r="F94" s="31" t="s">
        <v>252</v>
      </c>
      <c r="G94" s="32">
        <v>5</v>
      </c>
      <c r="H94" s="34" t="s">
        <v>281</v>
      </c>
      <c r="I94" s="65">
        <v>12</v>
      </c>
      <c r="J94" s="66">
        <v>5.075</v>
      </c>
      <c r="K94" s="65">
        <f>2842.01-211.46</f>
        <v>2630.55</v>
      </c>
      <c r="L94" s="66">
        <v>3.625</v>
      </c>
      <c r="M94" s="67">
        <v>1879</v>
      </c>
      <c r="N94" s="68">
        <v>1127</v>
      </c>
      <c r="O94" s="68">
        <f t="shared" si="5"/>
        <v>752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</row>
    <row r="95" s="5" customFormat="1" ht="21" customHeight="1" spans="1:243">
      <c r="A95" s="44"/>
      <c r="B95" s="30"/>
      <c r="C95" s="31"/>
      <c r="D95" s="31" t="s">
        <v>51</v>
      </c>
      <c r="E95" s="31" t="s">
        <v>277</v>
      </c>
      <c r="F95" s="31" t="s">
        <v>252</v>
      </c>
      <c r="G95" s="32">
        <v>5</v>
      </c>
      <c r="H95" s="34" t="s">
        <v>282</v>
      </c>
      <c r="I95" s="65">
        <v>12</v>
      </c>
      <c r="J95" s="66">
        <v>6.83333333333333</v>
      </c>
      <c r="K95" s="65">
        <v>535.28</v>
      </c>
      <c r="L95" s="66">
        <v>3.625</v>
      </c>
      <c r="M95" s="67">
        <v>284</v>
      </c>
      <c r="N95" s="68">
        <v>170</v>
      </c>
      <c r="O95" s="68">
        <f t="shared" si="5"/>
        <v>114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</row>
    <row r="96" s="5" customFormat="1" ht="21" customHeight="1" spans="1:243">
      <c r="A96" s="44">
        <v>66</v>
      </c>
      <c r="B96" s="30" t="s">
        <v>183</v>
      </c>
      <c r="C96" s="31" t="s">
        <v>283</v>
      </c>
      <c r="D96" s="31" t="s">
        <v>51</v>
      </c>
      <c r="E96" s="31" t="s">
        <v>284</v>
      </c>
      <c r="F96" s="31" t="s">
        <v>252</v>
      </c>
      <c r="G96" s="32">
        <v>5</v>
      </c>
      <c r="H96" s="34" t="s">
        <v>285</v>
      </c>
      <c r="I96" s="65">
        <v>12</v>
      </c>
      <c r="J96" s="66">
        <v>6.8875</v>
      </c>
      <c r="K96" s="65">
        <f>3960.32-1044.6-1056.09-665.79</f>
        <v>1193.84</v>
      </c>
      <c r="L96" s="66">
        <v>3.625</v>
      </c>
      <c r="M96" s="67">
        <v>628</v>
      </c>
      <c r="N96" s="68">
        <v>377</v>
      </c>
      <c r="O96" s="68">
        <f t="shared" si="5"/>
        <v>251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</row>
    <row r="97" s="5" customFormat="1" ht="21" customHeight="1" spans="1:243">
      <c r="A97" s="44"/>
      <c r="B97" s="30"/>
      <c r="C97" s="31"/>
      <c r="D97" s="31" t="s">
        <v>51</v>
      </c>
      <c r="E97" s="31" t="s">
        <v>284</v>
      </c>
      <c r="F97" s="31" t="s">
        <v>252</v>
      </c>
      <c r="G97" s="32">
        <v>5</v>
      </c>
      <c r="H97" s="34" t="s">
        <v>286</v>
      </c>
      <c r="I97" s="65">
        <v>12</v>
      </c>
      <c r="J97" s="66">
        <v>6.8875</v>
      </c>
      <c r="K97" s="65">
        <f>3983.26-1011.6</f>
        <v>2971.66</v>
      </c>
      <c r="L97" s="66">
        <v>3.625</v>
      </c>
      <c r="M97" s="67">
        <v>1564</v>
      </c>
      <c r="N97" s="68">
        <v>938</v>
      </c>
      <c r="O97" s="68">
        <f t="shared" si="5"/>
        <v>626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</row>
    <row r="98" s="5" customFormat="1" ht="21" customHeight="1" spans="1:243">
      <c r="A98" s="44">
        <v>67</v>
      </c>
      <c r="B98" s="30" t="s">
        <v>183</v>
      </c>
      <c r="C98" s="31" t="s">
        <v>287</v>
      </c>
      <c r="D98" s="31" t="s">
        <v>51</v>
      </c>
      <c r="E98" s="31" t="s">
        <v>288</v>
      </c>
      <c r="F98" s="31" t="s">
        <v>252</v>
      </c>
      <c r="G98" s="32">
        <v>5</v>
      </c>
      <c r="H98" s="34" t="s">
        <v>289</v>
      </c>
      <c r="I98" s="65">
        <v>12</v>
      </c>
      <c r="J98" s="82">
        <v>6.8875</v>
      </c>
      <c r="K98" s="68">
        <f>275.5+1056.08+1056.08+1044.6</f>
        <v>3432.26</v>
      </c>
      <c r="L98" s="82">
        <v>3.625</v>
      </c>
      <c r="M98" s="67">
        <v>1806</v>
      </c>
      <c r="N98" s="68">
        <v>1084</v>
      </c>
      <c r="O98" s="68">
        <f t="shared" si="5"/>
        <v>722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</row>
    <row r="99" s="5" customFormat="1" ht="21" customHeight="1" spans="1:243">
      <c r="A99" s="44">
        <v>68</v>
      </c>
      <c r="B99" s="30" t="s">
        <v>183</v>
      </c>
      <c r="C99" s="31" t="s">
        <v>290</v>
      </c>
      <c r="D99" s="31" t="s">
        <v>51</v>
      </c>
      <c r="E99" s="31" t="s">
        <v>291</v>
      </c>
      <c r="F99" s="31" t="s">
        <v>252</v>
      </c>
      <c r="G99" s="32">
        <v>5</v>
      </c>
      <c r="H99" s="34" t="s">
        <v>292</v>
      </c>
      <c r="I99" s="65">
        <v>24</v>
      </c>
      <c r="J99" s="82">
        <v>3.95833333333333</v>
      </c>
      <c r="K99" s="68">
        <f>593.75+606.94+606.94+600.35</f>
        <v>2407.98</v>
      </c>
      <c r="L99" s="82">
        <v>3.625</v>
      </c>
      <c r="M99" s="67">
        <v>2205</v>
      </c>
      <c r="N99" s="68">
        <v>1323</v>
      </c>
      <c r="O99" s="68">
        <f t="shared" si="5"/>
        <v>882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</row>
    <row r="100" s="5" customFormat="1" ht="21" customHeight="1" spans="1:243">
      <c r="A100" s="44">
        <v>69</v>
      </c>
      <c r="B100" s="30" t="s">
        <v>183</v>
      </c>
      <c r="C100" s="31" t="s">
        <v>293</v>
      </c>
      <c r="D100" s="31" t="s">
        <v>51</v>
      </c>
      <c r="E100" s="31" t="s">
        <v>294</v>
      </c>
      <c r="F100" s="31" t="s">
        <v>252</v>
      </c>
      <c r="G100" s="32">
        <v>5</v>
      </c>
      <c r="H100" s="34" t="s">
        <v>295</v>
      </c>
      <c r="I100" s="65">
        <v>12</v>
      </c>
      <c r="J100" s="82">
        <v>6.8875</v>
      </c>
      <c r="K100" s="68">
        <f>50.4+225.26+1056.08+1044.6</f>
        <v>2376.34</v>
      </c>
      <c r="L100" s="82">
        <v>3.625</v>
      </c>
      <c r="M100" s="67">
        <v>1251</v>
      </c>
      <c r="N100" s="68">
        <v>751</v>
      </c>
      <c r="O100" s="68">
        <f t="shared" si="5"/>
        <v>500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</row>
    <row r="101" s="5" customFormat="1" ht="21" customHeight="1" spans="1:243">
      <c r="A101" s="44">
        <v>70</v>
      </c>
      <c r="B101" s="30" t="s">
        <v>183</v>
      </c>
      <c r="C101" s="31" t="s">
        <v>296</v>
      </c>
      <c r="D101" s="31" t="s">
        <v>51</v>
      </c>
      <c r="E101" s="31" t="s">
        <v>297</v>
      </c>
      <c r="F101" s="31" t="s">
        <v>252</v>
      </c>
      <c r="G101" s="32">
        <v>5</v>
      </c>
      <c r="H101" s="34" t="s">
        <v>298</v>
      </c>
      <c r="I101" s="65">
        <v>12</v>
      </c>
      <c r="J101" s="82">
        <v>6.8875</v>
      </c>
      <c r="K101" s="68">
        <f>22.96+1056.08+1056.08+1044.6</f>
        <v>3179.72</v>
      </c>
      <c r="L101" s="82">
        <v>3.625</v>
      </c>
      <c r="M101" s="67">
        <v>1674</v>
      </c>
      <c r="N101" s="68">
        <v>1004</v>
      </c>
      <c r="O101" s="68">
        <f t="shared" si="5"/>
        <v>670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</row>
    <row r="102" s="5" customFormat="1" ht="21" customHeight="1" spans="1:243">
      <c r="A102" s="44">
        <v>71</v>
      </c>
      <c r="B102" s="30" t="s">
        <v>183</v>
      </c>
      <c r="C102" s="31" t="s">
        <v>299</v>
      </c>
      <c r="D102" s="31" t="s">
        <v>51</v>
      </c>
      <c r="E102" s="31" t="s">
        <v>297</v>
      </c>
      <c r="F102" s="31" t="s">
        <v>252</v>
      </c>
      <c r="G102" s="32">
        <v>5</v>
      </c>
      <c r="H102" s="34" t="s">
        <v>300</v>
      </c>
      <c r="I102" s="65">
        <v>12</v>
      </c>
      <c r="J102" s="82">
        <v>6.8875</v>
      </c>
      <c r="K102" s="68">
        <f>4052.14</f>
        <v>4052.14</v>
      </c>
      <c r="L102" s="82">
        <v>3.625</v>
      </c>
      <c r="M102" s="67">
        <v>2133</v>
      </c>
      <c r="N102" s="68">
        <v>1280</v>
      </c>
      <c r="O102" s="68">
        <f t="shared" si="5"/>
        <v>853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</row>
    <row r="103" s="5" customFormat="1" ht="21" customHeight="1" spans="1:243">
      <c r="A103" s="44">
        <v>72</v>
      </c>
      <c r="B103" s="30" t="s">
        <v>183</v>
      </c>
      <c r="C103" s="31" t="s">
        <v>301</v>
      </c>
      <c r="D103" s="31" t="s">
        <v>51</v>
      </c>
      <c r="E103" s="31" t="s">
        <v>302</v>
      </c>
      <c r="F103" s="31" t="s">
        <v>303</v>
      </c>
      <c r="G103" s="32">
        <v>8</v>
      </c>
      <c r="H103" s="34" t="s">
        <v>304</v>
      </c>
      <c r="I103" s="65">
        <v>12</v>
      </c>
      <c r="J103" s="82">
        <v>6.66666666666667</v>
      </c>
      <c r="K103" s="84">
        <f>543.56+526.03+543.56</f>
        <v>1613.15</v>
      </c>
      <c r="L103" s="82">
        <v>3.625</v>
      </c>
      <c r="M103" s="67">
        <v>877</v>
      </c>
      <c r="N103" s="68">
        <v>526</v>
      </c>
      <c r="O103" s="68">
        <f t="shared" si="5"/>
        <v>351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</row>
    <row r="104" s="5" customFormat="1" ht="21" customHeight="1" spans="1:243">
      <c r="A104" s="44">
        <v>73</v>
      </c>
      <c r="B104" s="30" t="s">
        <v>183</v>
      </c>
      <c r="C104" s="31" t="s">
        <v>305</v>
      </c>
      <c r="D104" s="31" t="s">
        <v>51</v>
      </c>
      <c r="E104" s="31" t="s">
        <v>306</v>
      </c>
      <c r="F104" s="31" t="s">
        <v>303</v>
      </c>
      <c r="G104" s="32">
        <v>8</v>
      </c>
      <c r="H104" s="34" t="s">
        <v>307</v>
      </c>
      <c r="I104" s="65">
        <v>12</v>
      </c>
      <c r="J104" s="82">
        <v>6.66666666666667</v>
      </c>
      <c r="K104" s="84">
        <f>497.78+71.7+461.9</f>
        <v>1031.38</v>
      </c>
      <c r="L104" s="82">
        <v>3.625</v>
      </c>
      <c r="M104" s="67">
        <v>561</v>
      </c>
      <c r="N104" s="68">
        <v>337</v>
      </c>
      <c r="O104" s="68">
        <f t="shared" si="5"/>
        <v>224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</row>
    <row r="105" s="5" customFormat="1" ht="21" customHeight="1" spans="1:243">
      <c r="A105" s="44">
        <v>74</v>
      </c>
      <c r="B105" s="30" t="s">
        <v>183</v>
      </c>
      <c r="C105" s="31" t="s">
        <v>308</v>
      </c>
      <c r="D105" s="31" t="s">
        <v>51</v>
      </c>
      <c r="E105" s="31" t="s">
        <v>309</v>
      </c>
      <c r="F105" s="31" t="s">
        <v>303</v>
      </c>
      <c r="G105" s="32">
        <v>5</v>
      </c>
      <c r="H105" s="34" t="s">
        <v>310</v>
      </c>
      <c r="I105" s="65">
        <v>12</v>
      </c>
      <c r="J105" s="82">
        <v>6.66666666666667</v>
      </c>
      <c r="K105" s="84">
        <v>208.22</v>
      </c>
      <c r="L105" s="82">
        <v>3.625</v>
      </c>
      <c r="M105" s="67">
        <v>113</v>
      </c>
      <c r="N105" s="68">
        <v>68</v>
      </c>
      <c r="O105" s="68">
        <f t="shared" si="5"/>
        <v>45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</row>
    <row r="106" s="5" customFormat="1" ht="21" customHeight="1" spans="1:243">
      <c r="A106" s="44">
        <v>75</v>
      </c>
      <c r="B106" s="30" t="s">
        <v>183</v>
      </c>
      <c r="C106" s="31" t="s">
        <v>311</v>
      </c>
      <c r="D106" s="31" t="s">
        <v>51</v>
      </c>
      <c r="E106" s="31" t="s">
        <v>302</v>
      </c>
      <c r="F106" s="31" t="s">
        <v>303</v>
      </c>
      <c r="G106" s="32">
        <v>8</v>
      </c>
      <c r="H106" s="34" t="s">
        <v>304</v>
      </c>
      <c r="I106" s="65">
        <v>12</v>
      </c>
      <c r="J106" s="82">
        <v>6.66666666666667</v>
      </c>
      <c r="K106" s="84">
        <f>543.56+526.03+543.56</f>
        <v>1613.15</v>
      </c>
      <c r="L106" s="82">
        <v>3.625</v>
      </c>
      <c r="M106" s="67">
        <v>877</v>
      </c>
      <c r="N106" s="68">
        <v>526</v>
      </c>
      <c r="O106" s="68">
        <f t="shared" si="5"/>
        <v>351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</row>
    <row r="107" s="5" customFormat="1" ht="21" customHeight="1" spans="1:243">
      <c r="A107" s="44">
        <v>76</v>
      </c>
      <c r="B107" s="30" t="s">
        <v>183</v>
      </c>
      <c r="C107" s="31" t="s">
        <v>312</v>
      </c>
      <c r="D107" s="31" t="s">
        <v>51</v>
      </c>
      <c r="E107" s="31" t="s">
        <v>306</v>
      </c>
      <c r="F107" s="31" t="s">
        <v>303</v>
      </c>
      <c r="G107" s="32">
        <v>5</v>
      </c>
      <c r="H107" s="34" t="s">
        <v>313</v>
      </c>
      <c r="I107" s="65">
        <v>12</v>
      </c>
      <c r="J107" s="82">
        <v>6.66666666666667</v>
      </c>
      <c r="K107" s="84">
        <f>430.56+416.67+430.56+416.67</f>
        <v>1694.46</v>
      </c>
      <c r="L107" s="82">
        <v>3.625</v>
      </c>
      <c r="M107" s="67">
        <v>921</v>
      </c>
      <c r="N107" s="68">
        <v>553</v>
      </c>
      <c r="O107" s="68">
        <f t="shared" si="5"/>
        <v>368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</row>
    <row r="108" s="5" customFormat="1" ht="21" customHeight="1" spans="1:243">
      <c r="A108" s="44">
        <v>77</v>
      </c>
      <c r="B108" s="30" t="s">
        <v>183</v>
      </c>
      <c r="C108" s="31" t="s">
        <v>314</v>
      </c>
      <c r="D108" s="31" t="s">
        <v>51</v>
      </c>
      <c r="E108" s="31" t="s">
        <v>309</v>
      </c>
      <c r="F108" s="31" t="s">
        <v>303</v>
      </c>
      <c r="G108" s="32">
        <v>8</v>
      </c>
      <c r="H108" s="34" t="s">
        <v>315</v>
      </c>
      <c r="I108" s="65">
        <v>12</v>
      </c>
      <c r="J108" s="82">
        <v>6.66666666666667</v>
      </c>
      <c r="K108" s="84">
        <f>533.33+551.11+533.33</f>
        <v>1617.77</v>
      </c>
      <c r="L108" s="82">
        <v>3.625</v>
      </c>
      <c r="M108" s="67">
        <v>880</v>
      </c>
      <c r="N108" s="68">
        <v>528</v>
      </c>
      <c r="O108" s="68">
        <f t="shared" si="5"/>
        <v>352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</row>
    <row r="109" s="5" customFormat="1" ht="21" customHeight="1" spans="1:243">
      <c r="A109" s="44">
        <v>78</v>
      </c>
      <c r="B109" s="30" t="s">
        <v>183</v>
      </c>
      <c r="C109" s="31" t="s">
        <v>316</v>
      </c>
      <c r="D109" s="31" t="s">
        <v>51</v>
      </c>
      <c r="E109" s="31" t="s">
        <v>306</v>
      </c>
      <c r="F109" s="31" t="s">
        <v>303</v>
      </c>
      <c r="G109" s="32">
        <v>7</v>
      </c>
      <c r="H109" s="34" t="s">
        <v>317</v>
      </c>
      <c r="I109" s="65">
        <v>12</v>
      </c>
      <c r="J109" s="82">
        <v>6.66666666666667</v>
      </c>
      <c r="K109" s="84">
        <v>276.16</v>
      </c>
      <c r="L109" s="82">
        <v>3.625</v>
      </c>
      <c r="M109" s="67">
        <v>150</v>
      </c>
      <c r="N109" s="68">
        <v>90</v>
      </c>
      <c r="O109" s="68">
        <f t="shared" si="5"/>
        <v>60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</row>
    <row r="110" s="5" customFormat="1" ht="21" customHeight="1" spans="1:243">
      <c r="A110" s="44">
        <v>79</v>
      </c>
      <c r="B110" s="30" t="s">
        <v>183</v>
      </c>
      <c r="C110" s="31" t="s">
        <v>318</v>
      </c>
      <c r="D110" s="31" t="s">
        <v>51</v>
      </c>
      <c r="E110" s="31" t="s">
        <v>309</v>
      </c>
      <c r="F110" s="31" t="s">
        <v>303</v>
      </c>
      <c r="G110" s="32">
        <v>8</v>
      </c>
      <c r="H110" s="34" t="s">
        <v>319</v>
      </c>
      <c r="I110" s="65">
        <v>12</v>
      </c>
      <c r="J110" s="82">
        <v>6.66666666666667</v>
      </c>
      <c r="K110" s="84">
        <f>533.33+551.11+533.33</f>
        <v>1617.77</v>
      </c>
      <c r="L110" s="82">
        <v>3.625</v>
      </c>
      <c r="M110" s="67">
        <v>880</v>
      </c>
      <c r="N110" s="68">
        <v>528</v>
      </c>
      <c r="O110" s="68">
        <f t="shared" si="5"/>
        <v>352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</row>
    <row r="111" s="5" customFormat="1" ht="21" customHeight="1" spans="1:243">
      <c r="A111" s="44">
        <v>80</v>
      </c>
      <c r="B111" s="30" t="s">
        <v>183</v>
      </c>
      <c r="C111" s="31" t="s">
        <v>320</v>
      </c>
      <c r="D111" s="31" t="s">
        <v>51</v>
      </c>
      <c r="E111" s="31" t="s">
        <v>306</v>
      </c>
      <c r="F111" s="31" t="s">
        <v>303</v>
      </c>
      <c r="G111" s="32">
        <v>8</v>
      </c>
      <c r="H111" s="34" t="s">
        <v>304</v>
      </c>
      <c r="I111" s="65">
        <v>12</v>
      </c>
      <c r="J111" s="82">
        <v>6.66666666666667</v>
      </c>
      <c r="K111" s="84">
        <f>426.67+533.33</f>
        <v>960</v>
      </c>
      <c r="L111" s="82">
        <v>3.625</v>
      </c>
      <c r="M111" s="67">
        <v>522</v>
      </c>
      <c r="N111" s="68">
        <v>313</v>
      </c>
      <c r="O111" s="68">
        <f t="shared" si="5"/>
        <v>209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</row>
    <row r="112" s="5" customFormat="1" ht="21" customHeight="1" spans="1:243">
      <c r="A112" s="44">
        <v>81</v>
      </c>
      <c r="B112" s="30" t="s">
        <v>183</v>
      </c>
      <c r="C112" s="31" t="s">
        <v>321</v>
      </c>
      <c r="D112" s="31" t="s">
        <v>51</v>
      </c>
      <c r="E112" s="31" t="s">
        <v>322</v>
      </c>
      <c r="F112" s="31" t="s">
        <v>303</v>
      </c>
      <c r="G112" s="32">
        <v>8</v>
      </c>
      <c r="H112" s="34" t="s">
        <v>323</v>
      </c>
      <c r="I112" s="65">
        <v>12</v>
      </c>
      <c r="J112" s="82">
        <v>6.66666666666667</v>
      </c>
      <c r="K112" s="84">
        <f>543.56+526.03+543.56</f>
        <v>1613.15</v>
      </c>
      <c r="L112" s="82">
        <v>3.625</v>
      </c>
      <c r="M112" s="67">
        <v>877</v>
      </c>
      <c r="N112" s="68">
        <v>526</v>
      </c>
      <c r="O112" s="68">
        <f t="shared" si="5"/>
        <v>351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</row>
    <row r="113" s="5" customFormat="1" ht="21" customHeight="1" spans="1:243">
      <c r="A113" s="44">
        <v>82</v>
      </c>
      <c r="B113" s="30" t="s">
        <v>183</v>
      </c>
      <c r="C113" s="31" t="s">
        <v>324</v>
      </c>
      <c r="D113" s="31" t="s">
        <v>51</v>
      </c>
      <c r="E113" s="31" t="s">
        <v>306</v>
      </c>
      <c r="F113" s="31" t="s">
        <v>303</v>
      </c>
      <c r="G113" s="32">
        <v>6</v>
      </c>
      <c r="H113" s="34" t="s">
        <v>307</v>
      </c>
      <c r="I113" s="65">
        <v>12</v>
      </c>
      <c r="J113" s="82">
        <v>6.66666666666667</v>
      </c>
      <c r="K113" s="84">
        <f>373.33+400</f>
        <v>773.33</v>
      </c>
      <c r="L113" s="82">
        <v>3.625</v>
      </c>
      <c r="M113" s="67">
        <v>420</v>
      </c>
      <c r="N113" s="68">
        <v>252</v>
      </c>
      <c r="O113" s="68">
        <f t="shared" si="5"/>
        <v>168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</row>
    <row r="114" s="5" customFormat="1" ht="21" customHeight="1" spans="1:243">
      <c r="A114" s="44">
        <v>83</v>
      </c>
      <c r="B114" s="30" t="s">
        <v>183</v>
      </c>
      <c r="C114" s="31" t="s">
        <v>200</v>
      </c>
      <c r="D114" s="31" t="s">
        <v>51</v>
      </c>
      <c r="E114" s="31" t="s">
        <v>306</v>
      </c>
      <c r="F114" s="31" t="s">
        <v>303</v>
      </c>
      <c r="G114" s="32">
        <v>5</v>
      </c>
      <c r="H114" s="34" t="s">
        <v>317</v>
      </c>
      <c r="I114" s="65">
        <v>12</v>
      </c>
      <c r="J114" s="82">
        <v>6.66666666666667</v>
      </c>
      <c r="K114" s="84">
        <v>197.26</v>
      </c>
      <c r="L114" s="82">
        <v>3.625</v>
      </c>
      <c r="M114" s="67">
        <v>107</v>
      </c>
      <c r="N114" s="68">
        <v>64</v>
      </c>
      <c r="O114" s="68">
        <f t="shared" si="5"/>
        <v>43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</row>
    <row r="115" s="5" customFormat="1" ht="21" customHeight="1" spans="1:243">
      <c r="A115" s="44">
        <v>84</v>
      </c>
      <c r="B115" s="30" t="s">
        <v>183</v>
      </c>
      <c r="C115" s="31" t="s">
        <v>325</v>
      </c>
      <c r="D115" s="31" t="s">
        <v>51</v>
      </c>
      <c r="E115" s="31" t="s">
        <v>306</v>
      </c>
      <c r="F115" s="31" t="s">
        <v>303</v>
      </c>
      <c r="G115" s="32">
        <v>6</v>
      </c>
      <c r="H115" s="34" t="s">
        <v>304</v>
      </c>
      <c r="I115" s="65">
        <v>12</v>
      </c>
      <c r="J115" s="82">
        <v>6.66666666666667</v>
      </c>
      <c r="K115" s="84">
        <f>0.66+319.43+400</f>
        <v>720.09</v>
      </c>
      <c r="L115" s="82">
        <v>3.625</v>
      </c>
      <c r="M115" s="67">
        <v>392</v>
      </c>
      <c r="N115" s="68">
        <v>235</v>
      </c>
      <c r="O115" s="68">
        <f t="shared" si="5"/>
        <v>157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</row>
    <row r="116" s="5" customFormat="1" ht="21" customHeight="1" spans="1:243">
      <c r="A116" s="44">
        <v>85</v>
      </c>
      <c r="B116" s="30" t="s">
        <v>183</v>
      </c>
      <c r="C116" s="31" t="s">
        <v>326</v>
      </c>
      <c r="D116" s="31" t="s">
        <v>51</v>
      </c>
      <c r="E116" s="31" t="s">
        <v>322</v>
      </c>
      <c r="F116" s="31" t="s">
        <v>303</v>
      </c>
      <c r="G116" s="32">
        <v>5</v>
      </c>
      <c r="H116" s="34" t="s">
        <v>327</v>
      </c>
      <c r="I116" s="65">
        <v>12</v>
      </c>
      <c r="J116" s="82">
        <v>8.33333333333333</v>
      </c>
      <c r="K116" s="84">
        <f>416.66+410.96+410.96+424.66+424.66+410.96+424.66+410.96+424.66+383.56</f>
        <v>4142.7</v>
      </c>
      <c r="L116" s="82">
        <v>3.625</v>
      </c>
      <c r="M116" s="67">
        <v>1802</v>
      </c>
      <c r="N116" s="68">
        <v>1081</v>
      </c>
      <c r="O116" s="68">
        <f t="shared" si="5"/>
        <v>721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</row>
    <row r="117" s="5" customFormat="1" ht="21" customHeight="1" spans="1:243">
      <c r="A117" s="44">
        <v>86</v>
      </c>
      <c r="B117" s="30" t="s">
        <v>183</v>
      </c>
      <c r="C117" s="31" t="s">
        <v>328</v>
      </c>
      <c r="D117" s="31" t="s">
        <v>51</v>
      </c>
      <c r="E117" s="31" t="s">
        <v>302</v>
      </c>
      <c r="F117" s="31" t="s">
        <v>303</v>
      </c>
      <c r="G117" s="32">
        <v>7</v>
      </c>
      <c r="H117" s="34" t="s">
        <v>329</v>
      </c>
      <c r="I117" s="65">
        <v>12</v>
      </c>
      <c r="J117" s="82">
        <v>6.66666666666667</v>
      </c>
      <c r="K117" s="84">
        <f>245.48+460.27</f>
        <v>705.75</v>
      </c>
      <c r="L117" s="82">
        <v>3.625</v>
      </c>
      <c r="M117" s="67">
        <v>384</v>
      </c>
      <c r="N117" s="68">
        <v>230</v>
      </c>
      <c r="O117" s="68">
        <f t="shared" si="5"/>
        <v>154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</row>
    <row r="118" s="5" customFormat="1" ht="21" customHeight="1" spans="1:243">
      <c r="A118" s="44">
        <v>87</v>
      </c>
      <c r="B118" s="30" t="s">
        <v>183</v>
      </c>
      <c r="C118" s="31" t="s">
        <v>330</v>
      </c>
      <c r="D118" s="31" t="s">
        <v>51</v>
      </c>
      <c r="E118" s="31" t="s">
        <v>331</v>
      </c>
      <c r="F118" s="31" t="s">
        <v>252</v>
      </c>
      <c r="G118" s="32">
        <v>6</v>
      </c>
      <c r="H118" s="34" t="s">
        <v>332</v>
      </c>
      <c r="I118" s="65">
        <v>12</v>
      </c>
      <c r="J118" s="82">
        <v>7.6125</v>
      </c>
      <c r="K118" s="68">
        <f>228.38+1400.7+1400.7+1385.48</f>
        <v>4415.26</v>
      </c>
      <c r="L118" s="82">
        <v>3.625</v>
      </c>
      <c r="M118" s="67">
        <v>2103</v>
      </c>
      <c r="N118" s="68">
        <v>1262</v>
      </c>
      <c r="O118" s="68">
        <f t="shared" si="5"/>
        <v>841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</row>
    <row r="119" s="5" customFormat="1" ht="21" customHeight="1" spans="1:243">
      <c r="A119" s="44">
        <v>88</v>
      </c>
      <c r="B119" s="30" t="s">
        <v>183</v>
      </c>
      <c r="C119" s="31" t="s">
        <v>333</v>
      </c>
      <c r="D119" s="31" t="s">
        <v>51</v>
      </c>
      <c r="E119" s="31" t="s">
        <v>331</v>
      </c>
      <c r="F119" s="31" t="s">
        <v>252</v>
      </c>
      <c r="G119" s="32">
        <v>5</v>
      </c>
      <c r="H119" s="34" t="s">
        <v>334</v>
      </c>
      <c r="I119" s="65">
        <v>12</v>
      </c>
      <c r="J119" s="82">
        <v>6.8875</v>
      </c>
      <c r="K119" s="68">
        <f>1033.13+1056.08+792.06</f>
        <v>2881.27</v>
      </c>
      <c r="L119" s="82">
        <v>3.625</v>
      </c>
      <c r="M119" s="67">
        <v>1516</v>
      </c>
      <c r="N119" s="68">
        <v>910</v>
      </c>
      <c r="O119" s="68">
        <f t="shared" si="5"/>
        <v>606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</row>
    <row r="120" s="5" customFormat="1" ht="21" customHeight="1" spans="1:243">
      <c r="A120" s="44">
        <v>89</v>
      </c>
      <c r="B120" s="30" t="s">
        <v>183</v>
      </c>
      <c r="C120" s="31" t="s">
        <v>335</v>
      </c>
      <c r="D120" s="31" t="s">
        <v>51</v>
      </c>
      <c r="E120" s="31" t="s">
        <v>331</v>
      </c>
      <c r="F120" s="31" t="s">
        <v>252</v>
      </c>
      <c r="G120" s="32">
        <v>5</v>
      </c>
      <c r="H120" s="34" t="s">
        <v>334</v>
      </c>
      <c r="I120" s="65">
        <v>12</v>
      </c>
      <c r="J120" s="82">
        <v>6.8875</v>
      </c>
      <c r="K120" s="68">
        <f>1033.13+1056.08+929.81</f>
        <v>3019.02</v>
      </c>
      <c r="L120" s="82">
        <v>3.625</v>
      </c>
      <c r="M120" s="67">
        <v>3019</v>
      </c>
      <c r="N120" s="68">
        <v>1811</v>
      </c>
      <c r="O120" s="68">
        <f t="shared" si="5"/>
        <v>1208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</row>
    <row r="121" s="5" customFormat="1" ht="21" customHeight="1" spans="1:243">
      <c r="A121" s="44">
        <v>90</v>
      </c>
      <c r="B121" s="30" t="s">
        <v>183</v>
      </c>
      <c r="C121" s="31" t="s">
        <v>336</v>
      </c>
      <c r="D121" s="31" t="s">
        <v>51</v>
      </c>
      <c r="E121" s="31" t="s">
        <v>331</v>
      </c>
      <c r="F121" s="31" t="s">
        <v>252</v>
      </c>
      <c r="G121" s="32">
        <v>5</v>
      </c>
      <c r="H121" s="34" t="s">
        <v>337</v>
      </c>
      <c r="I121" s="65">
        <v>12</v>
      </c>
      <c r="J121" s="82">
        <v>3.625</v>
      </c>
      <c r="K121" s="68">
        <f>96.67+555.83+555.83+549.79</f>
        <v>1758.12</v>
      </c>
      <c r="L121" s="82">
        <v>3.625</v>
      </c>
      <c r="M121" s="67">
        <v>1758</v>
      </c>
      <c r="N121" s="68">
        <v>1055</v>
      </c>
      <c r="O121" s="68">
        <f t="shared" si="5"/>
        <v>703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</row>
    <row r="122" s="5" customFormat="1" ht="21" customHeight="1" spans="1:243">
      <c r="A122" s="44">
        <v>91</v>
      </c>
      <c r="B122" s="30" t="s">
        <v>183</v>
      </c>
      <c r="C122" s="31" t="s">
        <v>338</v>
      </c>
      <c r="D122" s="31" t="s">
        <v>51</v>
      </c>
      <c r="E122" s="31" t="s">
        <v>331</v>
      </c>
      <c r="F122" s="31" t="s">
        <v>252</v>
      </c>
      <c r="G122" s="32">
        <v>7</v>
      </c>
      <c r="H122" s="34" t="s">
        <v>339</v>
      </c>
      <c r="I122" s="65">
        <v>12</v>
      </c>
      <c r="J122" s="82">
        <v>7.625</v>
      </c>
      <c r="K122" s="68">
        <v>302.46</v>
      </c>
      <c r="L122" s="82">
        <v>3.625</v>
      </c>
      <c r="M122" s="67">
        <v>144</v>
      </c>
      <c r="N122" s="68">
        <v>86</v>
      </c>
      <c r="O122" s="68">
        <f t="shared" si="5"/>
        <v>58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</row>
    <row r="123" s="5" customFormat="1" ht="21" customHeight="1" spans="1:243">
      <c r="A123" s="44">
        <v>92</v>
      </c>
      <c r="B123" s="30" t="s">
        <v>183</v>
      </c>
      <c r="C123" s="31" t="s">
        <v>340</v>
      </c>
      <c r="D123" s="31" t="s">
        <v>51</v>
      </c>
      <c r="E123" s="31" t="s">
        <v>331</v>
      </c>
      <c r="F123" s="31" t="s">
        <v>252</v>
      </c>
      <c r="G123" s="32">
        <v>7</v>
      </c>
      <c r="H123" s="34" t="s">
        <v>341</v>
      </c>
      <c r="I123" s="65">
        <v>12</v>
      </c>
      <c r="J123" s="82">
        <v>7.6125</v>
      </c>
      <c r="K123" s="68">
        <v>1811.78</v>
      </c>
      <c r="L123" s="82">
        <v>3.625</v>
      </c>
      <c r="M123" s="67">
        <v>863</v>
      </c>
      <c r="N123" s="68">
        <v>518</v>
      </c>
      <c r="O123" s="68">
        <f t="shared" si="5"/>
        <v>345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</row>
    <row r="124" s="5" customFormat="1" ht="21" customHeight="1" spans="1:243">
      <c r="A124" s="44">
        <v>93</v>
      </c>
      <c r="B124" s="30" t="s">
        <v>183</v>
      </c>
      <c r="C124" s="31" t="s">
        <v>342</v>
      </c>
      <c r="D124" s="31" t="s">
        <v>51</v>
      </c>
      <c r="E124" s="31" t="s">
        <v>331</v>
      </c>
      <c r="F124" s="31" t="s">
        <v>252</v>
      </c>
      <c r="G124" s="32">
        <v>8</v>
      </c>
      <c r="H124" s="34" t="s">
        <v>343</v>
      </c>
      <c r="I124" s="65">
        <v>12</v>
      </c>
      <c r="J124" s="82">
        <v>7.6125</v>
      </c>
      <c r="K124" s="68">
        <f>7372.61-182.7</f>
        <v>7189.91</v>
      </c>
      <c r="L124" s="82">
        <v>3.625</v>
      </c>
      <c r="M124" s="67">
        <v>3424</v>
      </c>
      <c r="N124" s="68">
        <v>2054</v>
      </c>
      <c r="O124" s="68">
        <f t="shared" si="5"/>
        <v>1370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</row>
    <row r="125" s="5" customFormat="1" ht="21" customHeight="1" spans="1:243">
      <c r="A125" s="44">
        <v>94</v>
      </c>
      <c r="B125" s="30" t="s">
        <v>344</v>
      </c>
      <c r="C125" s="31" t="s">
        <v>345</v>
      </c>
      <c r="D125" s="31" t="s">
        <v>51</v>
      </c>
      <c r="E125" s="31" t="s">
        <v>346</v>
      </c>
      <c r="F125" s="31" t="s">
        <v>347</v>
      </c>
      <c r="G125" s="32">
        <v>10</v>
      </c>
      <c r="H125" s="34" t="s">
        <v>348</v>
      </c>
      <c r="I125" s="65">
        <v>12</v>
      </c>
      <c r="J125" s="66">
        <v>5.8</v>
      </c>
      <c r="K125" s="34">
        <v>6612</v>
      </c>
      <c r="L125" s="66">
        <v>3.625</v>
      </c>
      <c r="M125" s="67">
        <v>4133</v>
      </c>
      <c r="N125" s="68">
        <v>2480</v>
      </c>
      <c r="O125" s="68">
        <f t="shared" si="5"/>
        <v>1653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</row>
    <row r="126" s="5" customFormat="1" ht="21" customHeight="1" spans="1:243">
      <c r="A126" s="44">
        <v>95</v>
      </c>
      <c r="B126" s="30" t="s">
        <v>344</v>
      </c>
      <c r="C126" s="31" t="s">
        <v>349</v>
      </c>
      <c r="D126" s="31" t="s">
        <v>51</v>
      </c>
      <c r="E126" s="31" t="s">
        <v>350</v>
      </c>
      <c r="F126" s="31" t="s">
        <v>347</v>
      </c>
      <c r="G126" s="32">
        <v>10</v>
      </c>
      <c r="H126" s="34" t="s">
        <v>351</v>
      </c>
      <c r="I126" s="65">
        <v>12</v>
      </c>
      <c r="J126" s="66">
        <v>5.8</v>
      </c>
      <c r="K126" s="34">
        <v>5200.67</v>
      </c>
      <c r="L126" s="66">
        <v>3.625</v>
      </c>
      <c r="M126" s="67">
        <v>3250</v>
      </c>
      <c r="N126" s="68">
        <v>1950</v>
      </c>
      <c r="O126" s="68">
        <f t="shared" si="5"/>
        <v>1300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</row>
    <row r="127" s="5" customFormat="1" ht="21" customHeight="1" spans="1:243">
      <c r="A127" s="44">
        <v>96</v>
      </c>
      <c r="B127" s="30" t="s">
        <v>344</v>
      </c>
      <c r="C127" s="31" t="s">
        <v>352</v>
      </c>
      <c r="D127" s="31" t="s">
        <v>51</v>
      </c>
      <c r="E127" s="31" t="s">
        <v>353</v>
      </c>
      <c r="F127" s="31" t="s">
        <v>347</v>
      </c>
      <c r="G127" s="32">
        <v>10</v>
      </c>
      <c r="H127" s="34" t="s">
        <v>348</v>
      </c>
      <c r="I127" s="65">
        <v>12</v>
      </c>
      <c r="J127" s="66">
        <v>5.8</v>
      </c>
      <c r="K127" s="34">
        <v>6979.34</v>
      </c>
      <c r="L127" s="66">
        <v>3.625</v>
      </c>
      <c r="M127" s="67">
        <v>4362</v>
      </c>
      <c r="N127" s="68">
        <v>2617</v>
      </c>
      <c r="O127" s="68">
        <f t="shared" si="5"/>
        <v>1745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</row>
    <row r="128" s="5" customFormat="1" ht="21" customHeight="1" spans="1:243">
      <c r="A128" s="44">
        <v>97</v>
      </c>
      <c r="B128" s="30" t="s">
        <v>344</v>
      </c>
      <c r="C128" s="31" t="s">
        <v>354</v>
      </c>
      <c r="D128" s="31" t="s">
        <v>51</v>
      </c>
      <c r="E128" s="31" t="s">
        <v>355</v>
      </c>
      <c r="F128" s="31" t="s">
        <v>347</v>
      </c>
      <c r="G128" s="32">
        <v>10</v>
      </c>
      <c r="H128" s="34" t="s">
        <v>356</v>
      </c>
      <c r="I128" s="65">
        <v>12</v>
      </c>
      <c r="J128" s="66">
        <v>5.8</v>
      </c>
      <c r="K128" s="34">
        <v>6341.34</v>
      </c>
      <c r="L128" s="66">
        <v>3.625</v>
      </c>
      <c r="M128" s="67">
        <v>3963</v>
      </c>
      <c r="N128" s="68">
        <v>2378</v>
      </c>
      <c r="O128" s="68">
        <f t="shared" si="5"/>
        <v>1585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</row>
    <row r="129" s="5" customFormat="1" ht="21" customHeight="1" spans="1:243">
      <c r="A129" s="44">
        <v>98</v>
      </c>
      <c r="B129" s="30" t="s">
        <v>344</v>
      </c>
      <c r="C129" s="31" t="s">
        <v>357</v>
      </c>
      <c r="D129" s="31" t="s">
        <v>51</v>
      </c>
      <c r="E129" s="31" t="s">
        <v>358</v>
      </c>
      <c r="F129" s="31" t="s">
        <v>347</v>
      </c>
      <c r="G129" s="32">
        <v>10</v>
      </c>
      <c r="H129" s="34" t="s">
        <v>359</v>
      </c>
      <c r="I129" s="65">
        <v>12</v>
      </c>
      <c r="J129" s="66">
        <v>5.8</v>
      </c>
      <c r="K129" s="34">
        <v>5549</v>
      </c>
      <c r="L129" s="66">
        <v>3.625</v>
      </c>
      <c r="M129" s="67">
        <v>3468</v>
      </c>
      <c r="N129" s="68">
        <v>2081</v>
      </c>
      <c r="O129" s="68">
        <f t="shared" si="5"/>
        <v>1387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</row>
    <row r="130" s="5" customFormat="1" ht="21" customHeight="1" spans="1:243">
      <c r="A130" s="44"/>
      <c r="B130" s="30"/>
      <c r="C130" s="31"/>
      <c r="D130" s="31" t="s">
        <v>51</v>
      </c>
      <c r="E130" s="31" t="s">
        <v>358</v>
      </c>
      <c r="F130" s="31" t="s">
        <v>347</v>
      </c>
      <c r="G130" s="32">
        <v>10</v>
      </c>
      <c r="H130" s="34" t="s">
        <v>360</v>
      </c>
      <c r="I130" s="65">
        <v>12</v>
      </c>
      <c r="J130" s="66">
        <v>5.8</v>
      </c>
      <c r="K130" s="34">
        <v>1488</v>
      </c>
      <c r="L130" s="66">
        <v>3.625</v>
      </c>
      <c r="M130" s="67">
        <v>930</v>
      </c>
      <c r="N130" s="68">
        <v>558</v>
      </c>
      <c r="O130" s="68">
        <f t="shared" si="5"/>
        <v>372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</row>
    <row r="131" s="5" customFormat="1" ht="24" customHeight="1" spans="1:243">
      <c r="A131" s="44">
        <v>99</v>
      </c>
      <c r="B131" s="30" t="s">
        <v>344</v>
      </c>
      <c r="C131" s="31" t="s">
        <v>361</v>
      </c>
      <c r="D131" s="31" t="s">
        <v>51</v>
      </c>
      <c r="E131" s="31" t="s">
        <v>362</v>
      </c>
      <c r="F131" s="31" t="s">
        <v>347</v>
      </c>
      <c r="G131" s="32">
        <v>10</v>
      </c>
      <c r="H131" s="34" t="s">
        <v>363</v>
      </c>
      <c r="I131" s="65">
        <v>12</v>
      </c>
      <c r="J131" s="66">
        <v>5.8</v>
      </c>
      <c r="K131" s="34">
        <v>6747.34</v>
      </c>
      <c r="L131" s="66">
        <v>3.625</v>
      </c>
      <c r="M131" s="67">
        <v>4217</v>
      </c>
      <c r="N131" s="68">
        <v>2530</v>
      </c>
      <c r="O131" s="68">
        <f t="shared" si="5"/>
        <v>1687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</row>
    <row r="132" s="5" customFormat="1" ht="24" customHeight="1" spans="1:243">
      <c r="A132" s="44">
        <v>100</v>
      </c>
      <c r="B132" s="30" t="s">
        <v>344</v>
      </c>
      <c r="C132" s="31" t="s">
        <v>364</v>
      </c>
      <c r="D132" s="31" t="s">
        <v>51</v>
      </c>
      <c r="E132" s="31" t="s">
        <v>365</v>
      </c>
      <c r="F132" s="31" t="s">
        <v>347</v>
      </c>
      <c r="G132" s="32">
        <v>10</v>
      </c>
      <c r="H132" s="34" t="s">
        <v>366</v>
      </c>
      <c r="I132" s="65">
        <v>12</v>
      </c>
      <c r="J132" s="66">
        <v>5.8</v>
      </c>
      <c r="K132" s="34">
        <v>6612</v>
      </c>
      <c r="L132" s="66">
        <v>3.625</v>
      </c>
      <c r="M132" s="67">
        <v>4133</v>
      </c>
      <c r="N132" s="68">
        <v>2480</v>
      </c>
      <c r="O132" s="68">
        <f t="shared" si="5"/>
        <v>1653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</row>
    <row r="133" s="5" customFormat="1" ht="24" customHeight="1" spans="1:243">
      <c r="A133" s="44">
        <v>101</v>
      </c>
      <c r="B133" s="30" t="s">
        <v>344</v>
      </c>
      <c r="C133" s="31" t="s">
        <v>367</v>
      </c>
      <c r="D133" s="31" t="s">
        <v>51</v>
      </c>
      <c r="E133" s="31" t="s">
        <v>368</v>
      </c>
      <c r="F133" s="31" t="s">
        <v>347</v>
      </c>
      <c r="G133" s="32">
        <v>10</v>
      </c>
      <c r="H133" s="34" t="s">
        <v>337</v>
      </c>
      <c r="I133" s="65">
        <v>12</v>
      </c>
      <c r="J133" s="66">
        <v>5.8</v>
      </c>
      <c r="K133" s="34">
        <v>5646</v>
      </c>
      <c r="L133" s="66">
        <v>3.625</v>
      </c>
      <c r="M133" s="67">
        <v>3529</v>
      </c>
      <c r="N133" s="68">
        <v>2117</v>
      </c>
      <c r="O133" s="68">
        <f t="shared" si="5"/>
        <v>1412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</row>
    <row r="134" s="5" customFormat="1" ht="24" customHeight="1" spans="1:243">
      <c r="A134" s="44">
        <v>102</v>
      </c>
      <c r="B134" s="30" t="s">
        <v>344</v>
      </c>
      <c r="C134" s="31" t="s">
        <v>369</v>
      </c>
      <c r="D134" s="31" t="s">
        <v>51</v>
      </c>
      <c r="E134" s="31" t="s">
        <v>346</v>
      </c>
      <c r="F134" s="31" t="s">
        <v>347</v>
      </c>
      <c r="G134" s="32">
        <v>10</v>
      </c>
      <c r="H134" s="34" t="s">
        <v>359</v>
      </c>
      <c r="I134" s="65">
        <v>12</v>
      </c>
      <c r="J134" s="66">
        <v>5.8</v>
      </c>
      <c r="K134" s="34">
        <v>1991</v>
      </c>
      <c r="L134" s="66">
        <v>3.625</v>
      </c>
      <c r="M134" s="67">
        <v>1244</v>
      </c>
      <c r="N134" s="68">
        <v>746</v>
      </c>
      <c r="O134" s="68">
        <f t="shared" si="5"/>
        <v>498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</row>
    <row r="135" s="5" customFormat="1" ht="24" customHeight="1" spans="1:243">
      <c r="A135" s="44"/>
      <c r="B135" s="30"/>
      <c r="C135" s="31"/>
      <c r="D135" s="31" t="s">
        <v>51</v>
      </c>
      <c r="E135" s="31" t="s">
        <v>346</v>
      </c>
      <c r="F135" s="31" t="s">
        <v>347</v>
      </c>
      <c r="G135" s="32">
        <v>10</v>
      </c>
      <c r="H135" s="34" t="s">
        <v>370</v>
      </c>
      <c r="I135" s="65">
        <v>12</v>
      </c>
      <c r="J135" s="66">
        <v>5.8</v>
      </c>
      <c r="K135" s="34">
        <v>5064</v>
      </c>
      <c r="L135" s="66">
        <v>3.625</v>
      </c>
      <c r="M135" s="67">
        <v>3165</v>
      </c>
      <c r="N135" s="68">
        <v>1899</v>
      </c>
      <c r="O135" s="68">
        <f t="shared" si="5"/>
        <v>1266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</row>
    <row r="136" s="5" customFormat="1" ht="24" customHeight="1" spans="1:243">
      <c r="A136" s="44">
        <v>103</v>
      </c>
      <c r="B136" s="30" t="s">
        <v>344</v>
      </c>
      <c r="C136" s="31" t="s">
        <v>371</v>
      </c>
      <c r="D136" s="31" t="s">
        <v>51</v>
      </c>
      <c r="E136" s="31" t="s">
        <v>355</v>
      </c>
      <c r="F136" s="31" t="s">
        <v>347</v>
      </c>
      <c r="G136" s="32">
        <v>10</v>
      </c>
      <c r="H136" s="34" t="s">
        <v>372</v>
      </c>
      <c r="I136" s="65">
        <v>12</v>
      </c>
      <c r="J136" s="66">
        <v>5.8</v>
      </c>
      <c r="K136" s="34">
        <v>6090.01</v>
      </c>
      <c r="L136" s="66">
        <v>3.625</v>
      </c>
      <c r="M136" s="67">
        <v>3806</v>
      </c>
      <c r="N136" s="68">
        <v>2284</v>
      </c>
      <c r="O136" s="68">
        <f t="shared" si="5"/>
        <v>1522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</row>
    <row r="137" s="5" customFormat="1" ht="24" customHeight="1" spans="1:243">
      <c r="A137" s="44">
        <v>104</v>
      </c>
      <c r="B137" s="30" t="s">
        <v>344</v>
      </c>
      <c r="C137" s="31" t="s">
        <v>373</v>
      </c>
      <c r="D137" s="31" t="s">
        <v>51</v>
      </c>
      <c r="E137" s="31" t="s">
        <v>358</v>
      </c>
      <c r="F137" s="31" t="s">
        <v>347</v>
      </c>
      <c r="G137" s="32">
        <v>10</v>
      </c>
      <c r="H137" s="34" t="s">
        <v>374</v>
      </c>
      <c r="I137" s="65">
        <v>12</v>
      </c>
      <c r="J137" s="66">
        <v>5.8</v>
      </c>
      <c r="K137" s="34">
        <v>5064</v>
      </c>
      <c r="L137" s="66">
        <v>3.625</v>
      </c>
      <c r="M137" s="67">
        <v>3165</v>
      </c>
      <c r="N137" s="68">
        <v>1899</v>
      </c>
      <c r="O137" s="68">
        <f t="shared" si="5"/>
        <v>1266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</row>
    <row r="138" s="5" customFormat="1" ht="24" customHeight="1" spans="1:243">
      <c r="A138" s="44"/>
      <c r="B138" s="30"/>
      <c r="C138" s="31"/>
      <c r="D138" s="31" t="s">
        <v>51</v>
      </c>
      <c r="E138" s="31" t="s">
        <v>358</v>
      </c>
      <c r="F138" s="31" t="s">
        <v>347</v>
      </c>
      <c r="G138" s="32">
        <v>10</v>
      </c>
      <c r="H138" s="34" t="s">
        <v>341</v>
      </c>
      <c r="I138" s="65">
        <v>12</v>
      </c>
      <c r="J138" s="66">
        <v>5.8</v>
      </c>
      <c r="K138" s="34">
        <v>1991</v>
      </c>
      <c r="L138" s="66">
        <v>3.625</v>
      </c>
      <c r="M138" s="67">
        <v>1244</v>
      </c>
      <c r="N138" s="68">
        <v>746</v>
      </c>
      <c r="O138" s="68">
        <f t="shared" si="5"/>
        <v>498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</row>
    <row r="139" s="5" customFormat="1" ht="24" customHeight="1" spans="1:243">
      <c r="A139" s="44">
        <v>105</v>
      </c>
      <c r="B139" s="30" t="s">
        <v>344</v>
      </c>
      <c r="C139" s="31" t="s">
        <v>375</v>
      </c>
      <c r="D139" s="31" t="s">
        <v>51</v>
      </c>
      <c r="E139" s="31" t="s">
        <v>355</v>
      </c>
      <c r="F139" s="31" t="s">
        <v>347</v>
      </c>
      <c r="G139" s="32">
        <v>10</v>
      </c>
      <c r="H139" s="34" t="s">
        <v>376</v>
      </c>
      <c r="I139" s="65">
        <v>12</v>
      </c>
      <c r="J139" s="66">
        <v>5.8</v>
      </c>
      <c r="K139" s="34">
        <v>6940.67</v>
      </c>
      <c r="L139" s="66">
        <v>3.625</v>
      </c>
      <c r="M139" s="67">
        <v>4338</v>
      </c>
      <c r="N139" s="68">
        <v>2603</v>
      </c>
      <c r="O139" s="68">
        <f t="shared" si="5"/>
        <v>1735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</row>
    <row r="140" s="5" customFormat="1" ht="24" customHeight="1" spans="1:243">
      <c r="A140" s="44">
        <v>106</v>
      </c>
      <c r="B140" s="30" t="s">
        <v>344</v>
      </c>
      <c r="C140" s="31" t="s">
        <v>377</v>
      </c>
      <c r="D140" s="31" t="s">
        <v>51</v>
      </c>
      <c r="E140" s="31" t="s">
        <v>353</v>
      </c>
      <c r="F140" s="31" t="s">
        <v>347</v>
      </c>
      <c r="G140" s="32">
        <v>10</v>
      </c>
      <c r="H140" s="34" t="s">
        <v>337</v>
      </c>
      <c r="I140" s="65">
        <v>12</v>
      </c>
      <c r="J140" s="66">
        <v>5.8</v>
      </c>
      <c r="K140" s="34">
        <v>6109.33</v>
      </c>
      <c r="L140" s="66">
        <v>3.625</v>
      </c>
      <c r="M140" s="67">
        <v>3818</v>
      </c>
      <c r="N140" s="68">
        <v>2291</v>
      </c>
      <c r="O140" s="68">
        <f t="shared" ref="O140:O148" si="6">M140-N140</f>
        <v>1527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</row>
    <row r="141" s="5" customFormat="1" ht="24" customHeight="1" spans="1:243">
      <c r="A141" s="44">
        <v>107</v>
      </c>
      <c r="B141" s="30" t="s">
        <v>344</v>
      </c>
      <c r="C141" s="31" t="s">
        <v>378</v>
      </c>
      <c r="D141" s="34" t="s">
        <v>51</v>
      </c>
      <c r="E141" s="34" t="s">
        <v>379</v>
      </c>
      <c r="F141" s="34" t="s">
        <v>380</v>
      </c>
      <c r="G141" s="32">
        <v>20</v>
      </c>
      <c r="H141" s="34" t="s">
        <v>381</v>
      </c>
      <c r="I141" s="65">
        <v>12</v>
      </c>
      <c r="J141" s="66">
        <v>10.44</v>
      </c>
      <c r="K141" s="34">
        <v>11484</v>
      </c>
      <c r="L141" s="66">
        <v>3.625</v>
      </c>
      <c r="M141" s="67">
        <v>4785</v>
      </c>
      <c r="N141" s="68">
        <v>2871</v>
      </c>
      <c r="O141" s="68">
        <f t="shared" si="6"/>
        <v>1914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</row>
    <row r="142" s="5" customFormat="1" ht="24" customHeight="1" spans="1:243">
      <c r="A142" s="44"/>
      <c r="B142" s="30"/>
      <c r="C142" s="31"/>
      <c r="D142" s="34"/>
      <c r="E142" s="34"/>
      <c r="F142" s="34"/>
      <c r="G142" s="32">
        <v>20</v>
      </c>
      <c r="H142" s="34" t="s">
        <v>382</v>
      </c>
      <c r="I142" s="65">
        <v>12</v>
      </c>
      <c r="J142" s="66">
        <v>10.44</v>
      </c>
      <c r="K142" s="34">
        <v>9396</v>
      </c>
      <c r="L142" s="66">
        <v>3.625</v>
      </c>
      <c r="M142" s="67">
        <v>3915</v>
      </c>
      <c r="N142" s="68">
        <v>2349</v>
      </c>
      <c r="O142" s="68">
        <f t="shared" si="6"/>
        <v>1566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</row>
    <row r="143" s="5" customFormat="1" ht="24" customHeight="1" spans="1:243">
      <c r="A143" s="44"/>
      <c r="B143" s="30"/>
      <c r="C143" s="31"/>
      <c r="D143" s="34"/>
      <c r="E143" s="34"/>
      <c r="F143" s="34" t="s">
        <v>347</v>
      </c>
      <c r="G143" s="32">
        <v>5</v>
      </c>
      <c r="H143" s="34" t="s">
        <v>383</v>
      </c>
      <c r="I143" s="65">
        <v>12</v>
      </c>
      <c r="J143" s="66">
        <v>5.8</v>
      </c>
      <c r="K143" s="34">
        <v>1981</v>
      </c>
      <c r="L143" s="66">
        <v>3.625</v>
      </c>
      <c r="M143" s="67">
        <v>1238</v>
      </c>
      <c r="N143" s="68">
        <v>741</v>
      </c>
      <c r="O143" s="68">
        <f t="shared" si="6"/>
        <v>497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</row>
    <row r="144" s="5" customFormat="1" ht="24" customHeight="1" spans="1:243">
      <c r="A144" s="44"/>
      <c r="B144" s="30"/>
      <c r="C144" s="31"/>
      <c r="D144" s="34"/>
      <c r="E144" s="34"/>
      <c r="F144" s="34"/>
      <c r="G144" s="32">
        <v>5</v>
      </c>
      <c r="H144" s="34" t="s">
        <v>384</v>
      </c>
      <c r="I144" s="65">
        <v>12</v>
      </c>
      <c r="J144" s="66">
        <v>5.8</v>
      </c>
      <c r="K144" s="34">
        <v>1392</v>
      </c>
      <c r="L144" s="66">
        <v>3.625</v>
      </c>
      <c r="M144" s="67">
        <v>870</v>
      </c>
      <c r="N144" s="68">
        <v>522</v>
      </c>
      <c r="O144" s="68">
        <f t="shared" si="6"/>
        <v>348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</row>
    <row r="145" s="5" customFormat="1" ht="24" customHeight="1" spans="1:243">
      <c r="A145" s="44">
        <v>108</v>
      </c>
      <c r="B145" s="30" t="s">
        <v>344</v>
      </c>
      <c r="C145" s="31" t="s">
        <v>385</v>
      </c>
      <c r="D145" s="34" t="s">
        <v>51</v>
      </c>
      <c r="E145" s="34" t="s">
        <v>386</v>
      </c>
      <c r="F145" s="31" t="s">
        <v>387</v>
      </c>
      <c r="G145" s="32">
        <v>25</v>
      </c>
      <c r="H145" s="34" t="s">
        <v>388</v>
      </c>
      <c r="I145" s="65">
        <v>12</v>
      </c>
      <c r="J145" s="66">
        <v>5.8</v>
      </c>
      <c r="K145" s="34">
        <v>7249</v>
      </c>
      <c r="L145" s="66">
        <v>3.625</v>
      </c>
      <c r="M145" s="67">
        <v>4531</v>
      </c>
      <c r="N145" s="68">
        <v>2719</v>
      </c>
      <c r="O145" s="68">
        <f t="shared" si="6"/>
        <v>1812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</row>
    <row r="146" s="5" customFormat="1" ht="24" customHeight="1" spans="1:243">
      <c r="A146" s="44"/>
      <c r="B146" s="30"/>
      <c r="C146" s="31"/>
      <c r="D146" s="34"/>
      <c r="E146" s="34"/>
      <c r="F146" s="31" t="s">
        <v>387</v>
      </c>
      <c r="G146" s="32">
        <v>25</v>
      </c>
      <c r="H146" s="34" t="s">
        <v>389</v>
      </c>
      <c r="I146" s="65">
        <v>12</v>
      </c>
      <c r="J146" s="66">
        <v>3.9875</v>
      </c>
      <c r="K146" s="34">
        <v>6480</v>
      </c>
      <c r="L146" s="66">
        <v>3.625</v>
      </c>
      <c r="M146" s="67">
        <v>5891</v>
      </c>
      <c r="N146" s="68">
        <v>3535</v>
      </c>
      <c r="O146" s="68">
        <f t="shared" si="6"/>
        <v>2356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</row>
    <row r="147" s="5" customFormat="1" ht="24" customHeight="1" spans="1:243">
      <c r="A147" s="44"/>
      <c r="B147" s="30"/>
      <c r="C147" s="31"/>
      <c r="D147" s="34"/>
      <c r="E147" s="34"/>
      <c r="F147" s="31" t="s">
        <v>347</v>
      </c>
      <c r="G147" s="32">
        <v>5</v>
      </c>
      <c r="H147" s="34" t="s">
        <v>390</v>
      </c>
      <c r="I147" s="86">
        <v>12</v>
      </c>
      <c r="J147" s="66">
        <v>6.8875</v>
      </c>
      <c r="K147" s="34">
        <v>1377</v>
      </c>
      <c r="L147" s="66">
        <v>3.625</v>
      </c>
      <c r="M147" s="67">
        <v>725</v>
      </c>
      <c r="N147" s="68">
        <v>435</v>
      </c>
      <c r="O147" s="68">
        <f t="shared" si="6"/>
        <v>290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</row>
    <row r="148" s="5" customFormat="1" ht="24" customHeight="1" spans="1:243">
      <c r="A148" s="44">
        <v>109</v>
      </c>
      <c r="B148" s="30" t="s">
        <v>344</v>
      </c>
      <c r="C148" s="31" t="s">
        <v>391</v>
      </c>
      <c r="D148" s="31" t="s">
        <v>392</v>
      </c>
      <c r="E148" s="31" t="s">
        <v>393</v>
      </c>
      <c r="F148" s="31" t="s">
        <v>394</v>
      </c>
      <c r="G148" s="32">
        <v>20</v>
      </c>
      <c r="H148" s="34" t="s">
        <v>395</v>
      </c>
      <c r="I148" s="86">
        <v>24</v>
      </c>
      <c r="J148" s="66">
        <v>8.90625</v>
      </c>
      <c r="K148" s="34">
        <v>21380</v>
      </c>
      <c r="L148" s="66">
        <v>3.958333</v>
      </c>
      <c r="M148" s="67">
        <v>9502</v>
      </c>
      <c r="N148" s="68">
        <v>5701</v>
      </c>
      <c r="O148" s="68">
        <f t="shared" si="6"/>
        <v>3801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</row>
    <row r="149" s="5" customFormat="1" ht="24" customHeight="1" spans="1:243">
      <c r="A149" s="44">
        <v>110</v>
      </c>
      <c r="B149" s="30" t="s">
        <v>396</v>
      </c>
      <c r="C149" s="31" t="s">
        <v>397</v>
      </c>
      <c r="D149" s="31" t="s">
        <v>51</v>
      </c>
      <c r="E149" s="31" t="s">
        <v>398</v>
      </c>
      <c r="F149" s="31" t="s">
        <v>399</v>
      </c>
      <c r="G149" s="32">
        <v>7</v>
      </c>
      <c r="H149" s="85" t="s">
        <v>400</v>
      </c>
      <c r="I149" s="87">
        <v>12</v>
      </c>
      <c r="J149" s="88">
        <v>6.66</v>
      </c>
      <c r="K149" s="85">
        <v>7000</v>
      </c>
      <c r="L149" s="89">
        <v>3.625</v>
      </c>
      <c r="M149" s="90">
        <v>3810</v>
      </c>
      <c r="N149" s="68">
        <v>2286</v>
      </c>
      <c r="O149" s="68">
        <f t="shared" ref="O149:O201" si="7">M149-N149</f>
        <v>1524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</row>
    <row r="150" s="5" customFormat="1" ht="24" customHeight="1" spans="1:243">
      <c r="A150" s="44"/>
      <c r="B150" s="30"/>
      <c r="C150" s="31"/>
      <c r="D150" s="31" t="s">
        <v>51</v>
      </c>
      <c r="E150" s="31" t="s">
        <v>398</v>
      </c>
      <c r="F150" s="31" t="s">
        <v>401</v>
      </c>
      <c r="G150" s="32">
        <v>5</v>
      </c>
      <c r="H150" s="85" t="s">
        <v>402</v>
      </c>
      <c r="I150" s="87">
        <v>24</v>
      </c>
      <c r="J150" s="88">
        <v>6.66</v>
      </c>
      <c r="K150" s="85">
        <v>3753.68</v>
      </c>
      <c r="L150" s="89">
        <v>3.625</v>
      </c>
      <c r="M150" s="90">
        <v>2043</v>
      </c>
      <c r="N150" s="68">
        <v>1226</v>
      </c>
      <c r="O150" s="68">
        <f t="shared" si="7"/>
        <v>817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</row>
    <row r="151" s="5" customFormat="1" ht="24" customHeight="1" spans="1:243">
      <c r="A151" s="44"/>
      <c r="B151" s="30"/>
      <c r="C151" s="31"/>
      <c r="D151" s="31" t="s">
        <v>51</v>
      </c>
      <c r="E151" s="31" t="s">
        <v>398</v>
      </c>
      <c r="F151" s="31" t="s">
        <v>68</v>
      </c>
      <c r="G151" s="32">
        <v>10</v>
      </c>
      <c r="H151" s="85" t="s">
        <v>403</v>
      </c>
      <c r="I151" s="87">
        <v>12</v>
      </c>
      <c r="J151" s="88">
        <v>8.7</v>
      </c>
      <c r="K151" s="85">
        <v>10237</v>
      </c>
      <c r="L151" s="89">
        <v>3.625</v>
      </c>
      <c r="M151" s="90">
        <v>4265</v>
      </c>
      <c r="N151" s="68">
        <v>2559</v>
      </c>
      <c r="O151" s="68">
        <f t="shared" si="7"/>
        <v>1706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</row>
    <row r="152" s="5" customFormat="1" ht="24" customHeight="1" spans="1:243">
      <c r="A152" s="44"/>
      <c r="B152" s="30"/>
      <c r="C152" s="31"/>
      <c r="D152" s="31" t="s">
        <v>51</v>
      </c>
      <c r="E152" s="31" t="s">
        <v>398</v>
      </c>
      <c r="F152" s="31" t="s">
        <v>404</v>
      </c>
      <c r="G152" s="32">
        <v>15</v>
      </c>
      <c r="H152" s="85" t="s">
        <v>405</v>
      </c>
      <c r="I152" s="87">
        <v>24</v>
      </c>
      <c r="J152" s="88">
        <v>8.3</v>
      </c>
      <c r="K152" s="85">
        <v>15170.32</v>
      </c>
      <c r="L152" s="89">
        <v>3.625</v>
      </c>
      <c r="M152" s="90">
        <v>6626</v>
      </c>
      <c r="N152" s="68">
        <v>3976</v>
      </c>
      <c r="O152" s="68">
        <f t="shared" si="7"/>
        <v>2650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</row>
    <row r="153" s="5" customFormat="1" ht="24" customHeight="1" spans="1:243">
      <c r="A153" s="44">
        <v>111</v>
      </c>
      <c r="B153" s="30" t="s">
        <v>396</v>
      </c>
      <c r="C153" s="31" t="s">
        <v>406</v>
      </c>
      <c r="D153" s="31" t="s">
        <v>51</v>
      </c>
      <c r="E153" s="31" t="s">
        <v>407</v>
      </c>
      <c r="F153" s="31" t="s">
        <v>399</v>
      </c>
      <c r="G153" s="32">
        <v>10</v>
      </c>
      <c r="H153" s="85" t="s">
        <v>408</v>
      </c>
      <c r="I153" s="87">
        <v>12</v>
      </c>
      <c r="J153" s="88">
        <v>6.7</v>
      </c>
      <c r="K153" s="85">
        <v>6356.14</v>
      </c>
      <c r="L153" s="89">
        <v>3.625</v>
      </c>
      <c r="M153" s="90">
        <v>3439</v>
      </c>
      <c r="N153" s="68">
        <v>2063</v>
      </c>
      <c r="O153" s="68">
        <f t="shared" si="7"/>
        <v>1376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</row>
    <row r="154" s="5" customFormat="1" ht="24" customHeight="1" spans="1:243">
      <c r="A154" s="44"/>
      <c r="B154" s="30"/>
      <c r="C154" s="31"/>
      <c r="D154" s="31" t="s">
        <v>51</v>
      </c>
      <c r="E154" s="31" t="s">
        <v>407</v>
      </c>
      <c r="F154" s="31" t="s">
        <v>68</v>
      </c>
      <c r="G154" s="32">
        <v>10</v>
      </c>
      <c r="H154" s="85" t="s">
        <v>409</v>
      </c>
      <c r="I154" s="87">
        <v>12</v>
      </c>
      <c r="J154" s="88">
        <v>8.7</v>
      </c>
      <c r="K154" s="85">
        <v>10237</v>
      </c>
      <c r="L154" s="89">
        <v>3.625</v>
      </c>
      <c r="M154" s="90">
        <v>4265</v>
      </c>
      <c r="N154" s="68">
        <v>2559</v>
      </c>
      <c r="O154" s="68">
        <f t="shared" si="7"/>
        <v>1706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</row>
    <row r="155" s="5" customFormat="1" ht="24" customHeight="1" spans="1:243">
      <c r="A155" s="44"/>
      <c r="B155" s="30"/>
      <c r="C155" s="31"/>
      <c r="D155" s="31" t="s">
        <v>51</v>
      </c>
      <c r="E155" s="31" t="s">
        <v>407</v>
      </c>
      <c r="F155" s="31" t="s">
        <v>404</v>
      </c>
      <c r="G155" s="32">
        <v>20</v>
      </c>
      <c r="H155" s="85" t="s">
        <v>410</v>
      </c>
      <c r="I155" s="87">
        <v>24</v>
      </c>
      <c r="J155" s="88">
        <v>9.104</v>
      </c>
      <c r="K155" s="85">
        <v>21849.6</v>
      </c>
      <c r="L155" s="89">
        <v>3.625</v>
      </c>
      <c r="M155" s="90">
        <v>8700</v>
      </c>
      <c r="N155" s="68">
        <v>5220</v>
      </c>
      <c r="O155" s="68">
        <f t="shared" si="7"/>
        <v>3480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</row>
    <row r="156" s="5" customFormat="1" ht="24" customHeight="1" spans="1:243">
      <c r="A156" s="44">
        <v>112</v>
      </c>
      <c r="B156" s="30" t="s">
        <v>396</v>
      </c>
      <c r="C156" s="31" t="s">
        <v>411</v>
      </c>
      <c r="D156" s="31" t="s">
        <v>51</v>
      </c>
      <c r="E156" s="31" t="s">
        <v>398</v>
      </c>
      <c r="F156" s="31" t="s">
        <v>404</v>
      </c>
      <c r="G156" s="32">
        <v>5</v>
      </c>
      <c r="H156" s="85" t="s">
        <v>204</v>
      </c>
      <c r="I156" s="91">
        <v>12</v>
      </c>
      <c r="J156" s="92">
        <v>6.9</v>
      </c>
      <c r="K156" s="91">
        <v>4132.5</v>
      </c>
      <c r="L156" s="89">
        <v>3.625</v>
      </c>
      <c r="M156" s="90">
        <v>2171</v>
      </c>
      <c r="N156" s="68">
        <v>1303</v>
      </c>
      <c r="O156" s="68">
        <f t="shared" si="7"/>
        <v>868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</row>
    <row r="157" s="5" customFormat="1" ht="24" customHeight="1" spans="1:243">
      <c r="A157" s="44">
        <v>113</v>
      </c>
      <c r="B157" s="30" t="s">
        <v>396</v>
      </c>
      <c r="C157" s="31" t="s">
        <v>412</v>
      </c>
      <c r="D157" s="31" t="s">
        <v>51</v>
      </c>
      <c r="E157" s="31" t="s">
        <v>413</v>
      </c>
      <c r="F157" s="31" t="s">
        <v>404</v>
      </c>
      <c r="G157" s="32">
        <v>20</v>
      </c>
      <c r="H157" s="85" t="s">
        <v>204</v>
      </c>
      <c r="I157" s="87">
        <v>12</v>
      </c>
      <c r="J157" s="88">
        <v>9.104</v>
      </c>
      <c r="K157" s="85">
        <v>21849.6</v>
      </c>
      <c r="L157" s="89">
        <v>3.625</v>
      </c>
      <c r="M157" s="90">
        <v>8700</v>
      </c>
      <c r="N157" s="68">
        <v>5220</v>
      </c>
      <c r="O157" s="68">
        <f t="shared" si="7"/>
        <v>3480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</row>
    <row r="158" s="5" customFormat="1" ht="24" customHeight="1" spans="1:243">
      <c r="A158" s="44"/>
      <c r="B158" s="30"/>
      <c r="C158" s="31"/>
      <c r="D158" s="31" t="s">
        <v>51</v>
      </c>
      <c r="E158" s="31" t="s">
        <v>413</v>
      </c>
      <c r="F158" s="31" t="s">
        <v>68</v>
      </c>
      <c r="G158" s="32">
        <v>20</v>
      </c>
      <c r="H158" s="85" t="s">
        <v>410</v>
      </c>
      <c r="I158" s="87">
        <v>24</v>
      </c>
      <c r="J158" s="88">
        <v>8.7</v>
      </c>
      <c r="K158" s="85">
        <v>10382</v>
      </c>
      <c r="L158" s="89">
        <v>3.625</v>
      </c>
      <c r="M158" s="90">
        <v>4326</v>
      </c>
      <c r="N158" s="68">
        <v>2596</v>
      </c>
      <c r="O158" s="68">
        <f t="shared" si="7"/>
        <v>1730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</row>
    <row r="159" s="5" customFormat="1" ht="26" customHeight="1" spans="1:243">
      <c r="A159" s="44">
        <v>114</v>
      </c>
      <c r="B159" s="30" t="s">
        <v>396</v>
      </c>
      <c r="C159" s="31" t="s">
        <v>414</v>
      </c>
      <c r="D159" s="31" t="s">
        <v>51</v>
      </c>
      <c r="E159" s="31" t="s">
        <v>413</v>
      </c>
      <c r="F159" s="31" t="s">
        <v>404</v>
      </c>
      <c r="G159" s="32">
        <v>20</v>
      </c>
      <c r="H159" s="85" t="s">
        <v>204</v>
      </c>
      <c r="I159" s="87">
        <v>12</v>
      </c>
      <c r="J159" s="88">
        <v>9.1</v>
      </c>
      <c r="K159" s="85">
        <v>22153.47</v>
      </c>
      <c r="L159" s="89">
        <v>3.625</v>
      </c>
      <c r="M159" s="90">
        <v>8825</v>
      </c>
      <c r="N159" s="68">
        <v>5295</v>
      </c>
      <c r="O159" s="68">
        <f t="shared" si="7"/>
        <v>3530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</row>
    <row r="160" s="5" customFormat="1" ht="26" customHeight="1" spans="1:243">
      <c r="A160" s="44"/>
      <c r="B160" s="30"/>
      <c r="C160" s="31"/>
      <c r="D160" s="31" t="s">
        <v>51</v>
      </c>
      <c r="E160" s="31" t="s">
        <v>413</v>
      </c>
      <c r="F160" s="31" t="s">
        <v>68</v>
      </c>
      <c r="G160" s="32">
        <v>10</v>
      </c>
      <c r="H160" s="85" t="s">
        <v>415</v>
      </c>
      <c r="I160" s="87">
        <v>12</v>
      </c>
      <c r="J160" s="88">
        <v>8.7</v>
      </c>
      <c r="K160" s="85">
        <v>10237</v>
      </c>
      <c r="L160" s="89">
        <v>3.625</v>
      </c>
      <c r="M160" s="90">
        <v>4265</v>
      </c>
      <c r="N160" s="68">
        <v>2559</v>
      </c>
      <c r="O160" s="68">
        <f t="shared" si="7"/>
        <v>1706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</row>
    <row r="161" s="5" customFormat="1" ht="26" customHeight="1" spans="1:243">
      <c r="A161" s="44"/>
      <c r="B161" s="30"/>
      <c r="C161" s="31"/>
      <c r="D161" s="31" t="s">
        <v>51</v>
      </c>
      <c r="E161" s="31" t="s">
        <v>413</v>
      </c>
      <c r="F161" s="31" t="s">
        <v>399</v>
      </c>
      <c r="G161" s="32">
        <v>10</v>
      </c>
      <c r="H161" s="85" t="s">
        <v>416</v>
      </c>
      <c r="I161" s="87">
        <v>12</v>
      </c>
      <c r="J161" s="88">
        <v>8.33</v>
      </c>
      <c r="K161" s="85">
        <v>8340.21</v>
      </c>
      <c r="L161" s="89">
        <v>3.625</v>
      </c>
      <c r="M161" s="90">
        <v>3629</v>
      </c>
      <c r="N161" s="68">
        <v>2177</v>
      </c>
      <c r="O161" s="68">
        <f t="shared" si="7"/>
        <v>1452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</row>
    <row r="162" s="5" customFormat="1" ht="26" customHeight="1" spans="1:243">
      <c r="A162" s="44">
        <v>115</v>
      </c>
      <c r="B162" s="30" t="s">
        <v>396</v>
      </c>
      <c r="C162" s="31" t="s">
        <v>417</v>
      </c>
      <c r="D162" s="31" t="s">
        <v>51</v>
      </c>
      <c r="E162" s="31" t="s">
        <v>413</v>
      </c>
      <c r="F162" s="31" t="s">
        <v>404</v>
      </c>
      <c r="G162" s="32">
        <v>20</v>
      </c>
      <c r="H162" s="85" t="s">
        <v>410</v>
      </c>
      <c r="I162" s="87">
        <v>24</v>
      </c>
      <c r="J162" s="88">
        <v>9.104</v>
      </c>
      <c r="K162" s="93">
        <v>21849.6</v>
      </c>
      <c r="L162" s="89">
        <v>3.625</v>
      </c>
      <c r="M162" s="90">
        <v>8700</v>
      </c>
      <c r="N162" s="68">
        <v>5220</v>
      </c>
      <c r="O162" s="68">
        <f t="shared" si="7"/>
        <v>3480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</row>
    <row r="163" s="5" customFormat="1" ht="26" customHeight="1" spans="1:243">
      <c r="A163" s="44"/>
      <c r="B163" s="30"/>
      <c r="C163" s="31"/>
      <c r="D163" s="31" t="s">
        <v>51</v>
      </c>
      <c r="E163" s="31" t="s">
        <v>413</v>
      </c>
      <c r="F163" s="31" t="s">
        <v>68</v>
      </c>
      <c r="G163" s="32">
        <v>10</v>
      </c>
      <c r="H163" s="85" t="s">
        <v>409</v>
      </c>
      <c r="I163" s="87">
        <v>12</v>
      </c>
      <c r="J163" s="88">
        <v>8.7</v>
      </c>
      <c r="K163" s="93">
        <v>10324</v>
      </c>
      <c r="L163" s="89">
        <v>3.625</v>
      </c>
      <c r="M163" s="90">
        <v>4302</v>
      </c>
      <c r="N163" s="68">
        <v>2581</v>
      </c>
      <c r="O163" s="68">
        <f t="shared" si="7"/>
        <v>1721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</row>
    <row r="164" s="5" customFormat="1" ht="26" customHeight="1" spans="1:243">
      <c r="A164" s="44"/>
      <c r="B164" s="30"/>
      <c r="C164" s="31"/>
      <c r="D164" s="31" t="s">
        <v>51</v>
      </c>
      <c r="E164" s="31" t="s">
        <v>413</v>
      </c>
      <c r="F164" s="31" t="s">
        <v>399</v>
      </c>
      <c r="G164" s="32">
        <v>10</v>
      </c>
      <c r="H164" s="85" t="s">
        <v>418</v>
      </c>
      <c r="I164" s="87">
        <v>12</v>
      </c>
      <c r="J164" s="88">
        <v>6.7</v>
      </c>
      <c r="K164" s="85">
        <v>6356.14</v>
      </c>
      <c r="L164" s="89">
        <v>3.625</v>
      </c>
      <c r="M164" s="90">
        <v>3439</v>
      </c>
      <c r="N164" s="68">
        <v>2063</v>
      </c>
      <c r="O164" s="68">
        <f t="shared" si="7"/>
        <v>1376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</row>
    <row r="165" s="5" customFormat="1" ht="26" customHeight="1" spans="1:243">
      <c r="A165" s="44">
        <v>116</v>
      </c>
      <c r="B165" s="30" t="s">
        <v>396</v>
      </c>
      <c r="C165" s="31" t="s">
        <v>419</v>
      </c>
      <c r="D165" s="31" t="s">
        <v>51</v>
      </c>
      <c r="E165" s="31" t="s">
        <v>413</v>
      </c>
      <c r="F165" s="31" t="s">
        <v>404</v>
      </c>
      <c r="G165" s="32">
        <v>7</v>
      </c>
      <c r="H165" s="85" t="s">
        <v>253</v>
      </c>
      <c r="I165" s="87">
        <v>12</v>
      </c>
      <c r="J165" s="88">
        <v>7.6125</v>
      </c>
      <c r="K165" s="85">
        <v>6128.07</v>
      </c>
      <c r="L165" s="89">
        <v>3.625</v>
      </c>
      <c r="M165" s="90">
        <v>2918</v>
      </c>
      <c r="N165" s="68">
        <v>1751</v>
      </c>
      <c r="O165" s="68">
        <f t="shared" si="7"/>
        <v>1167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</row>
    <row r="166" s="5" customFormat="1" ht="26" customHeight="1" spans="1:243">
      <c r="A166" s="44">
        <v>117</v>
      </c>
      <c r="B166" s="30" t="s">
        <v>396</v>
      </c>
      <c r="C166" s="31" t="s">
        <v>420</v>
      </c>
      <c r="D166" s="31" t="s">
        <v>51</v>
      </c>
      <c r="E166" s="31" t="s">
        <v>413</v>
      </c>
      <c r="F166" s="31" t="s">
        <v>404</v>
      </c>
      <c r="G166" s="32">
        <v>20</v>
      </c>
      <c r="H166" s="85" t="s">
        <v>351</v>
      </c>
      <c r="I166" s="87">
        <v>12</v>
      </c>
      <c r="J166" s="88">
        <v>9.104</v>
      </c>
      <c r="K166" s="85">
        <v>21849.6</v>
      </c>
      <c r="L166" s="89">
        <v>3.625</v>
      </c>
      <c r="M166" s="90">
        <v>8700</v>
      </c>
      <c r="N166" s="68">
        <v>5220</v>
      </c>
      <c r="O166" s="68">
        <f t="shared" si="7"/>
        <v>3480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</row>
    <row r="167" s="5" customFormat="1" ht="26" customHeight="1" spans="1:243">
      <c r="A167" s="44"/>
      <c r="B167" s="30"/>
      <c r="C167" s="31"/>
      <c r="D167" s="31" t="s">
        <v>51</v>
      </c>
      <c r="E167" s="31" t="s">
        <v>413</v>
      </c>
      <c r="F167" s="31" t="s">
        <v>399</v>
      </c>
      <c r="G167" s="32">
        <v>7</v>
      </c>
      <c r="H167" s="85" t="s">
        <v>421</v>
      </c>
      <c r="I167" s="87">
        <v>12</v>
      </c>
      <c r="J167" s="88">
        <v>6.7</v>
      </c>
      <c r="K167" s="85">
        <v>5304.22</v>
      </c>
      <c r="L167" s="89">
        <v>3.625</v>
      </c>
      <c r="M167" s="90">
        <v>2870</v>
      </c>
      <c r="N167" s="68">
        <v>1722</v>
      </c>
      <c r="O167" s="68">
        <f t="shared" si="7"/>
        <v>1148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</row>
    <row r="168" s="5" customFormat="1" ht="26" customHeight="1" spans="1:243">
      <c r="A168" s="44">
        <v>118</v>
      </c>
      <c r="B168" s="30" t="s">
        <v>396</v>
      </c>
      <c r="C168" s="31" t="s">
        <v>422</v>
      </c>
      <c r="D168" s="31" t="s">
        <v>51</v>
      </c>
      <c r="E168" s="31" t="s">
        <v>413</v>
      </c>
      <c r="F168" s="31" t="s">
        <v>399</v>
      </c>
      <c r="G168" s="32">
        <v>7</v>
      </c>
      <c r="H168" s="85" t="s">
        <v>421</v>
      </c>
      <c r="I168" s="87">
        <v>12</v>
      </c>
      <c r="J168" s="88">
        <v>6.7</v>
      </c>
      <c r="K168" s="85">
        <v>5304.22</v>
      </c>
      <c r="L168" s="89">
        <v>3.625</v>
      </c>
      <c r="M168" s="90">
        <v>2870</v>
      </c>
      <c r="N168" s="68">
        <v>1722</v>
      </c>
      <c r="O168" s="68">
        <f t="shared" si="7"/>
        <v>1148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</row>
    <row r="169" s="5" customFormat="1" ht="26" customHeight="1" spans="1:243">
      <c r="A169" s="44">
        <v>119</v>
      </c>
      <c r="B169" s="30" t="s">
        <v>396</v>
      </c>
      <c r="C169" s="31" t="s">
        <v>423</v>
      </c>
      <c r="D169" s="31" t="s">
        <v>51</v>
      </c>
      <c r="E169" s="31" t="s">
        <v>424</v>
      </c>
      <c r="F169" s="31" t="s">
        <v>68</v>
      </c>
      <c r="G169" s="32">
        <v>10</v>
      </c>
      <c r="H169" s="85" t="s">
        <v>425</v>
      </c>
      <c r="I169" s="87">
        <v>12</v>
      </c>
      <c r="J169" s="88">
        <v>8.7</v>
      </c>
      <c r="K169" s="93">
        <v>10324</v>
      </c>
      <c r="L169" s="89">
        <v>3.625</v>
      </c>
      <c r="M169" s="90">
        <v>4302</v>
      </c>
      <c r="N169" s="68">
        <v>2581</v>
      </c>
      <c r="O169" s="68">
        <f t="shared" si="7"/>
        <v>1721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</row>
    <row r="170" s="5" customFormat="1" ht="26" customHeight="1" spans="1:243">
      <c r="A170" s="44">
        <v>120</v>
      </c>
      <c r="B170" s="30" t="s">
        <v>396</v>
      </c>
      <c r="C170" s="31" t="s">
        <v>426</v>
      </c>
      <c r="D170" s="31" t="s">
        <v>51</v>
      </c>
      <c r="E170" s="31" t="s">
        <v>413</v>
      </c>
      <c r="F170" s="31" t="s">
        <v>404</v>
      </c>
      <c r="G170" s="32">
        <v>5</v>
      </c>
      <c r="H170" s="85" t="s">
        <v>427</v>
      </c>
      <c r="I170" s="87">
        <v>12</v>
      </c>
      <c r="J170" s="88">
        <v>6.9</v>
      </c>
      <c r="K170" s="93">
        <v>4132.5</v>
      </c>
      <c r="L170" s="89">
        <v>3.625</v>
      </c>
      <c r="M170" s="90">
        <v>2171</v>
      </c>
      <c r="N170" s="68">
        <v>1303</v>
      </c>
      <c r="O170" s="68">
        <f t="shared" si="7"/>
        <v>868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</row>
    <row r="171" s="5" customFormat="1" ht="26" customHeight="1" spans="1:243">
      <c r="A171" s="44"/>
      <c r="B171" s="30" t="s">
        <v>396</v>
      </c>
      <c r="C171" s="31"/>
      <c r="D171" s="31" t="s">
        <v>51</v>
      </c>
      <c r="E171" s="31" t="s">
        <v>413</v>
      </c>
      <c r="F171" s="31" t="s">
        <v>68</v>
      </c>
      <c r="G171" s="32">
        <v>10</v>
      </c>
      <c r="H171" s="85" t="s">
        <v>427</v>
      </c>
      <c r="I171" s="87">
        <v>12</v>
      </c>
      <c r="J171" s="88">
        <v>8.7</v>
      </c>
      <c r="K171" s="93">
        <v>10324</v>
      </c>
      <c r="L171" s="89">
        <v>3.625</v>
      </c>
      <c r="M171" s="90">
        <v>4302</v>
      </c>
      <c r="N171" s="68">
        <v>2581</v>
      </c>
      <c r="O171" s="68">
        <f t="shared" si="7"/>
        <v>1721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</row>
    <row r="172" s="5" customFormat="1" ht="26" customHeight="1" spans="1:243">
      <c r="A172" s="44">
        <v>121</v>
      </c>
      <c r="B172" s="30" t="s">
        <v>396</v>
      </c>
      <c r="C172" s="31" t="s">
        <v>428</v>
      </c>
      <c r="D172" s="31" t="s">
        <v>51</v>
      </c>
      <c r="E172" s="31" t="s">
        <v>413</v>
      </c>
      <c r="F172" s="31" t="s">
        <v>68</v>
      </c>
      <c r="G172" s="32">
        <v>10</v>
      </c>
      <c r="H172" s="85" t="s">
        <v>429</v>
      </c>
      <c r="I172" s="87">
        <v>12</v>
      </c>
      <c r="J172" s="88">
        <v>8.7</v>
      </c>
      <c r="K172" s="93">
        <v>10237</v>
      </c>
      <c r="L172" s="89">
        <v>3.625</v>
      </c>
      <c r="M172" s="90">
        <v>4265</v>
      </c>
      <c r="N172" s="68">
        <v>2559</v>
      </c>
      <c r="O172" s="68">
        <f t="shared" si="7"/>
        <v>1706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</row>
    <row r="173" s="5" customFormat="1" ht="26" customHeight="1" spans="1:243">
      <c r="A173" s="44"/>
      <c r="B173" s="30"/>
      <c r="C173" s="31"/>
      <c r="D173" s="31" t="s">
        <v>51</v>
      </c>
      <c r="E173" s="31" t="s">
        <v>413</v>
      </c>
      <c r="F173" s="31" t="s">
        <v>404</v>
      </c>
      <c r="G173" s="32">
        <v>20</v>
      </c>
      <c r="H173" s="85" t="s">
        <v>247</v>
      </c>
      <c r="I173" s="87">
        <v>12</v>
      </c>
      <c r="J173" s="88">
        <v>9.0625</v>
      </c>
      <c r="K173" s="85">
        <v>21750</v>
      </c>
      <c r="L173" s="89">
        <v>3.625</v>
      </c>
      <c r="M173" s="90">
        <v>8700</v>
      </c>
      <c r="N173" s="68">
        <v>5220</v>
      </c>
      <c r="O173" s="68">
        <f t="shared" si="7"/>
        <v>3480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</row>
    <row r="174" s="5" customFormat="1" ht="26" customHeight="1" spans="1:243">
      <c r="A174" s="44"/>
      <c r="B174" s="30"/>
      <c r="C174" s="31"/>
      <c r="D174" s="31" t="s">
        <v>51</v>
      </c>
      <c r="E174" s="31" t="s">
        <v>413</v>
      </c>
      <c r="F174" s="31" t="s">
        <v>399</v>
      </c>
      <c r="G174" s="32">
        <v>10</v>
      </c>
      <c r="H174" s="85" t="s">
        <v>430</v>
      </c>
      <c r="I174" s="87">
        <v>10</v>
      </c>
      <c r="J174" s="88">
        <v>6.6</v>
      </c>
      <c r="K174" s="85">
        <v>6356.14</v>
      </c>
      <c r="L174" s="89">
        <v>3.625</v>
      </c>
      <c r="M174" s="90">
        <v>3491</v>
      </c>
      <c r="N174" s="68">
        <v>2095</v>
      </c>
      <c r="O174" s="68">
        <f t="shared" si="7"/>
        <v>1396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</row>
    <row r="175" s="5" customFormat="1" ht="21" customHeight="1" spans="1:243">
      <c r="A175" s="44"/>
      <c r="B175" s="30"/>
      <c r="C175" s="31"/>
      <c r="D175" s="31" t="s">
        <v>51</v>
      </c>
      <c r="E175" s="31" t="s">
        <v>413</v>
      </c>
      <c r="F175" s="31" t="s">
        <v>88</v>
      </c>
      <c r="G175" s="32">
        <v>40</v>
      </c>
      <c r="H175" s="85" t="s">
        <v>431</v>
      </c>
      <c r="I175" s="87">
        <v>24</v>
      </c>
      <c r="J175" s="88">
        <v>5.7</v>
      </c>
      <c r="K175" s="85">
        <v>17353.67</v>
      </c>
      <c r="L175" s="89">
        <v>3.625</v>
      </c>
      <c r="M175" s="90">
        <v>11036</v>
      </c>
      <c r="N175" s="68">
        <v>6622</v>
      </c>
      <c r="O175" s="68">
        <f t="shared" si="7"/>
        <v>4414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</row>
    <row r="176" s="5" customFormat="1" ht="21" customHeight="1" spans="1:243">
      <c r="A176" s="44">
        <v>122</v>
      </c>
      <c r="B176" s="44" t="s">
        <v>396</v>
      </c>
      <c r="C176" s="31" t="s">
        <v>432</v>
      </c>
      <c r="D176" s="31" t="s">
        <v>51</v>
      </c>
      <c r="E176" s="31" t="s">
        <v>433</v>
      </c>
      <c r="F176" s="31" t="s">
        <v>404</v>
      </c>
      <c r="G176" s="32">
        <v>5</v>
      </c>
      <c r="H176" s="85" t="s">
        <v>434</v>
      </c>
      <c r="I176" s="87">
        <v>12</v>
      </c>
      <c r="J176" s="88">
        <v>6.8</v>
      </c>
      <c r="K176" s="85">
        <v>4190.2</v>
      </c>
      <c r="L176" s="89">
        <v>3.625</v>
      </c>
      <c r="M176" s="90">
        <v>2234</v>
      </c>
      <c r="N176" s="68">
        <v>1340</v>
      </c>
      <c r="O176" s="68">
        <f t="shared" si="7"/>
        <v>894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</row>
    <row r="177" s="5" customFormat="1" ht="21" customHeight="1" spans="1:243">
      <c r="A177" s="44"/>
      <c r="B177" s="44" t="s">
        <v>396</v>
      </c>
      <c r="C177" s="31"/>
      <c r="D177" s="31" t="s">
        <v>51</v>
      </c>
      <c r="E177" s="31" t="s">
        <v>433</v>
      </c>
      <c r="F177" s="31" t="s">
        <v>399</v>
      </c>
      <c r="G177" s="32">
        <v>5</v>
      </c>
      <c r="H177" s="85" t="s">
        <v>435</v>
      </c>
      <c r="I177" s="87">
        <v>12</v>
      </c>
      <c r="J177" s="88">
        <v>8.33</v>
      </c>
      <c r="K177" s="85">
        <v>3327.66</v>
      </c>
      <c r="L177" s="89">
        <v>3.625</v>
      </c>
      <c r="M177" s="90">
        <v>1448</v>
      </c>
      <c r="N177" s="68">
        <v>869</v>
      </c>
      <c r="O177" s="68">
        <f t="shared" si="7"/>
        <v>579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</row>
    <row r="178" s="5" customFormat="1" ht="21" customHeight="1" spans="1:243">
      <c r="A178" s="44">
        <v>123</v>
      </c>
      <c r="B178" s="44" t="s">
        <v>396</v>
      </c>
      <c r="C178" s="31" t="s">
        <v>436</v>
      </c>
      <c r="D178" s="31" t="s">
        <v>51</v>
      </c>
      <c r="E178" s="31" t="s">
        <v>413</v>
      </c>
      <c r="F178" s="31" t="s">
        <v>404</v>
      </c>
      <c r="G178" s="32">
        <v>5</v>
      </c>
      <c r="H178" s="85" t="s">
        <v>437</v>
      </c>
      <c r="I178" s="87">
        <v>12</v>
      </c>
      <c r="J178" s="88">
        <v>6.9</v>
      </c>
      <c r="K178" s="85">
        <v>4189.89</v>
      </c>
      <c r="L178" s="89">
        <v>3.625</v>
      </c>
      <c r="M178" s="90">
        <v>2201</v>
      </c>
      <c r="N178" s="68">
        <v>1321</v>
      </c>
      <c r="O178" s="68">
        <f t="shared" si="7"/>
        <v>880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</row>
    <row r="179" s="5" customFormat="1" ht="21" customHeight="1" spans="1:243">
      <c r="A179" s="44"/>
      <c r="B179" s="44" t="s">
        <v>396</v>
      </c>
      <c r="C179" s="31"/>
      <c r="D179" s="31" t="s">
        <v>51</v>
      </c>
      <c r="E179" s="31" t="s">
        <v>413</v>
      </c>
      <c r="F179" s="31" t="s">
        <v>399</v>
      </c>
      <c r="G179" s="32">
        <v>5</v>
      </c>
      <c r="H179" s="85" t="s">
        <v>435</v>
      </c>
      <c r="I179" s="87">
        <v>12</v>
      </c>
      <c r="J179" s="88">
        <v>8.33</v>
      </c>
      <c r="K179" s="85">
        <v>3327.66</v>
      </c>
      <c r="L179" s="89">
        <v>3.625</v>
      </c>
      <c r="M179" s="90">
        <v>1448</v>
      </c>
      <c r="N179" s="68">
        <v>869</v>
      </c>
      <c r="O179" s="68">
        <f t="shared" si="7"/>
        <v>579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</row>
    <row r="180" s="5" customFormat="1" ht="21" customHeight="1" spans="1:243">
      <c r="A180" s="44">
        <v>124</v>
      </c>
      <c r="B180" s="30" t="s">
        <v>396</v>
      </c>
      <c r="C180" s="31" t="s">
        <v>438</v>
      </c>
      <c r="D180" s="31" t="s">
        <v>51</v>
      </c>
      <c r="E180" s="31" t="s">
        <v>413</v>
      </c>
      <c r="F180" s="31" t="s">
        <v>404</v>
      </c>
      <c r="G180" s="32">
        <v>15</v>
      </c>
      <c r="H180" s="85" t="s">
        <v>204</v>
      </c>
      <c r="I180" s="87">
        <v>12</v>
      </c>
      <c r="J180" s="88">
        <v>8.3</v>
      </c>
      <c r="K180" s="85">
        <v>14962.5</v>
      </c>
      <c r="L180" s="89">
        <v>3.625</v>
      </c>
      <c r="M180" s="90">
        <v>6535</v>
      </c>
      <c r="N180" s="68">
        <v>3921</v>
      </c>
      <c r="O180" s="68">
        <f t="shared" si="7"/>
        <v>2614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</row>
    <row r="181" s="5" customFormat="1" ht="21" customHeight="1" spans="1:243">
      <c r="A181" s="44"/>
      <c r="B181" s="30"/>
      <c r="C181" s="31"/>
      <c r="D181" s="31" t="s">
        <v>51</v>
      </c>
      <c r="E181" s="31" t="s">
        <v>413</v>
      </c>
      <c r="F181" s="31" t="s">
        <v>68</v>
      </c>
      <c r="G181" s="32">
        <v>10</v>
      </c>
      <c r="H181" s="85" t="s">
        <v>204</v>
      </c>
      <c r="I181" s="87">
        <v>12</v>
      </c>
      <c r="J181" s="88">
        <v>8.7</v>
      </c>
      <c r="K181" s="85">
        <v>10324</v>
      </c>
      <c r="L181" s="89">
        <v>3.625</v>
      </c>
      <c r="M181" s="90">
        <v>4302</v>
      </c>
      <c r="N181" s="68">
        <v>2581</v>
      </c>
      <c r="O181" s="68">
        <f t="shared" si="7"/>
        <v>1721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</row>
    <row r="182" s="5" customFormat="1" ht="21" customHeight="1" spans="1:243">
      <c r="A182" s="44"/>
      <c r="B182" s="30"/>
      <c r="C182" s="31"/>
      <c r="D182" s="31" t="s">
        <v>51</v>
      </c>
      <c r="E182" s="31" t="s">
        <v>413</v>
      </c>
      <c r="F182" s="31" t="s">
        <v>399</v>
      </c>
      <c r="G182" s="32">
        <v>8</v>
      </c>
      <c r="H182" s="85" t="s">
        <v>439</v>
      </c>
      <c r="I182" s="87">
        <v>12</v>
      </c>
      <c r="J182" s="88">
        <v>7.5</v>
      </c>
      <c r="K182" s="85">
        <v>5807.69</v>
      </c>
      <c r="L182" s="89">
        <v>3.625</v>
      </c>
      <c r="M182" s="90">
        <v>2807</v>
      </c>
      <c r="N182" s="68">
        <v>1684</v>
      </c>
      <c r="O182" s="68">
        <f t="shared" si="7"/>
        <v>1123</v>
      </c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</row>
    <row r="183" s="5" customFormat="1" ht="21" customHeight="1" spans="1:243">
      <c r="A183" s="44">
        <v>125</v>
      </c>
      <c r="B183" s="44" t="s">
        <v>396</v>
      </c>
      <c r="C183" s="31" t="s">
        <v>440</v>
      </c>
      <c r="D183" s="31" t="s">
        <v>51</v>
      </c>
      <c r="E183" s="31" t="s">
        <v>441</v>
      </c>
      <c r="F183" s="31" t="s">
        <v>404</v>
      </c>
      <c r="G183" s="32">
        <v>5</v>
      </c>
      <c r="H183" s="85" t="s">
        <v>442</v>
      </c>
      <c r="I183" s="87">
        <v>12</v>
      </c>
      <c r="J183" s="88">
        <v>6.8875</v>
      </c>
      <c r="K183" s="85">
        <v>4034.06</v>
      </c>
      <c r="L183" s="89">
        <v>3.625</v>
      </c>
      <c r="M183" s="90">
        <v>2123</v>
      </c>
      <c r="N183" s="68">
        <v>1274</v>
      </c>
      <c r="O183" s="68">
        <f t="shared" si="7"/>
        <v>849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</row>
    <row r="184" s="5" customFormat="1" ht="21" customHeight="1" spans="1:243">
      <c r="A184" s="44"/>
      <c r="B184" s="44" t="s">
        <v>396</v>
      </c>
      <c r="C184" s="31"/>
      <c r="D184" s="31" t="s">
        <v>51</v>
      </c>
      <c r="E184" s="31" t="s">
        <v>441</v>
      </c>
      <c r="F184" s="31" t="s">
        <v>399</v>
      </c>
      <c r="G184" s="32">
        <v>5</v>
      </c>
      <c r="H184" s="85" t="s">
        <v>443</v>
      </c>
      <c r="I184" s="87">
        <v>12</v>
      </c>
      <c r="J184" s="88">
        <v>8.3</v>
      </c>
      <c r="K184" s="85">
        <v>4829.55</v>
      </c>
      <c r="L184" s="89">
        <v>3.625</v>
      </c>
      <c r="M184" s="90">
        <v>2109</v>
      </c>
      <c r="N184" s="68">
        <v>1265</v>
      </c>
      <c r="O184" s="68">
        <f t="shared" si="7"/>
        <v>844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</row>
    <row r="185" s="5" customFormat="1" ht="21" customHeight="1" spans="1:243">
      <c r="A185" s="44">
        <v>126</v>
      </c>
      <c r="B185" s="30" t="s">
        <v>396</v>
      </c>
      <c r="C185" s="31" t="s">
        <v>444</v>
      </c>
      <c r="D185" s="31" t="s">
        <v>51</v>
      </c>
      <c r="E185" s="31" t="s">
        <v>441</v>
      </c>
      <c r="F185" s="31" t="s">
        <v>404</v>
      </c>
      <c r="G185" s="32">
        <v>6</v>
      </c>
      <c r="H185" s="85" t="s">
        <v>230</v>
      </c>
      <c r="I185" s="87">
        <v>12</v>
      </c>
      <c r="J185" s="88">
        <v>7.6</v>
      </c>
      <c r="K185" s="85">
        <v>5039.79</v>
      </c>
      <c r="L185" s="89">
        <v>3.625</v>
      </c>
      <c r="M185" s="90">
        <v>2404</v>
      </c>
      <c r="N185" s="68">
        <v>1442</v>
      </c>
      <c r="O185" s="68">
        <f t="shared" si="7"/>
        <v>962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</row>
    <row r="186" s="5" customFormat="1" ht="21" customHeight="1" spans="1:243">
      <c r="A186" s="44">
        <v>127</v>
      </c>
      <c r="B186" s="44" t="s">
        <v>396</v>
      </c>
      <c r="C186" s="31" t="s">
        <v>445</v>
      </c>
      <c r="D186" s="31" t="s">
        <v>51</v>
      </c>
      <c r="E186" s="31" t="s">
        <v>446</v>
      </c>
      <c r="F186" s="31" t="s">
        <v>399</v>
      </c>
      <c r="G186" s="32">
        <v>5</v>
      </c>
      <c r="H186" s="85" t="s">
        <v>262</v>
      </c>
      <c r="I186" s="87">
        <v>12</v>
      </c>
      <c r="J186" s="88">
        <v>8.33</v>
      </c>
      <c r="K186" s="85">
        <v>4396.95</v>
      </c>
      <c r="L186" s="89">
        <v>3.625</v>
      </c>
      <c r="M186" s="90">
        <v>1913</v>
      </c>
      <c r="N186" s="68">
        <v>1148</v>
      </c>
      <c r="O186" s="68">
        <f t="shared" si="7"/>
        <v>765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</row>
    <row r="187" s="5" customFormat="1" ht="21" customHeight="1" spans="1:243">
      <c r="A187" s="44"/>
      <c r="B187" s="44" t="s">
        <v>396</v>
      </c>
      <c r="C187" s="31"/>
      <c r="D187" s="31" t="s">
        <v>51</v>
      </c>
      <c r="E187" s="31" t="s">
        <v>446</v>
      </c>
      <c r="F187" s="31" t="s">
        <v>404</v>
      </c>
      <c r="G187" s="32">
        <v>6</v>
      </c>
      <c r="H187" s="85" t="s">
        <v>447</v>
      </c>
      <c r="I187" s="87">
        <v>12</v>
      </c>
      <c r="J187" s="88">
        <v>7.6</v>
      </c>
      <c r="K187" s="85">
        <v>4948.13</v>
      </c>
      <c r="L187" s="89">
        <v>3.625</v>
      </c>
      <c r="M187" s="90">
        <v>2360</v>
      </c>
      <c r="N187" s="68">
        <v>1416</v>
      </c>
      <c r="O187" s="68">
        <f t="shared" si="7"/>
        <v>944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</row>
    <row r="188" s="5" customFormat="1" ht="21" customHeight="1" spans="1:243">
      <c r="A188" s="44">
        <v>128</v>
      </c>
      <c r="B188" s="44" t="s">
        <v>396</v>
      </c>
      <c r="C188" s="31" t="s">
        <v>448</v>
      </c>
      <c r="D188" s="31" t="s">
        <v>51</v>
      </c>
      <c r="E188" s="31" t="s">
        <v>446</v>
      </c>
      <c r="F188" s="31" t="s">
        <v>404</v>
      </c>
      <c r="G188" s="32">
        <v>5</v>
      </c>
      <c r="H188" s="85" t="s">
        <v>449</v>
      </c>
      <c r="I188" s="87">
        <v>12</v>
      </c>
      <c r="J188" s="88">
        <v>5.075</v>
      </c>
      <c r="K188" s="85">
        <v>2588.26</v>
      </c>
      <c r="L188" s="89">
        <v>3.625</v>
      </c>
      <c r="M188" s="90">
        <v>1849</v>
      </c>
      <c r="N188" s="68">
        <v>1109</v>
      </c>
      <c r="O188" s="68">
        <f t="shared" si="7"/>
        <v>740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</row>
    <row r="189" s="5" customFormat="1" ht="21" customHeight="1" spans="1:243">
      <c r="A189" s="44"/>
      <c r="B189" s="44" t="s">
        <v>396</v>
      </c>
      <c r="C189" s="31"/>
      <c r="D189" s="31" t="s">
        <v>51</v>
      </c>
      <c r="E189" s="31" t="s">
        <v>446</v>
      </c>
      <c r="F189" s="31" t="s">
        <v>399</v>
      </c>
      <c r="G189" s="32">
        <v>5</v>
      </c>
      <c r="H189" s="85" t="s">
        <v>450</v>
      </c>
      <c r="I189" s="87">
        <v>12</v>
      </c>
      <c r="J189" s="88">
        <v>6.66</v>
      </c>
      <c r="K189" s="85">
        <v>2005.5</v>
      </c>
      <c r="L189" s="89">
        <v>3.625</v>
      </c>
      <c r="M189" s="90">
        <v>1092</v>
      </c>
      <c r="N189" s="68">
        <v>655</v>
      </c>
      <c r="O189" s="68">
        <f t="shared" si="7"/>
        <v>437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</row>
    <row r="190" s="5" customFormat="1" ht="21" customHeight="1" spans="1:243">
      <c r="A190" s="44">
        <v>129</v>
      </c>
      <c r="B190" s="30" t="s">
        <v>396</v>
      </c>
      <c r="C190" s="31" t="s">
        <v>451</v>
      </c>
      <c r="D190" s="31" t="s">
        <v>51</v>
      </c>
      <c r="E190" s="31" t="s">
        <v>407</v>
      </c>
      <c r="F190" s="31" t="s">
        <v>404</v>
      </c>
      <c r="G190" s="32">
        <v>5</v>
      </c>
      <c r="H190" s="85" t="s">
        <v>452</v>
      </c>
      <c r="I190" s="87">
        <v>12</v>
      </c>
      <c r="J190" s="88">
        <v>7.5208</v>
      </c>
      <c r="K190" s="85">
        <v>5415</v>
      </c>
      <c r="L190" s="89">
        <v>3.625</v>
      </c>
      <c r="M190" s="90">
        <v>2610</v>
      </c>
      <c r="N190" s="68">
        <v>1566</v>
      </c>
      <c r="O190" s="68">
        <f t="shared" si="7"/>
        <v>1044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</row>
    <row r="191" s="5" customFormat="1" ht="21" customHeight="1" spans="1:243">
      <c r="A191" s="44">
        <v>130</v>
      </c>
      <c r="B191" s="44" t="s">
        <v>396</v>
      </c>
      <c r="C191" s="31" t="s">
        <v>453</v>
      </c>
      <c r="D191" s="31" t="s">
        <v>51</v>
      </c>
      <c r="E191" s="31" t="s">
        <v>454</v>
      </c>
      <c r="F191" s="31" t="s">
        <v>404</v>
      </c>
      <c r="G191" s="32">
        <v>5</v>
      </c>
      <c r="H191" s="85" t="s">
        <v>455</v>
      </c>
      <c r="I191" s="87">
        <v>12</v>
      </c>
      <c r="J191" s="88">
        <v>6.9</v>
      </c>
      <c r="K191" s="85">
        <v>2181.03</v>
      </c>
      <c r="L191" s="89">
        <v>3.625</v>
      </c>
      <c r="M191" s="90">
        <v>1146</v>
      </c>
      <c r="N191" s="68">
        <v>688</v>
      </c>
      <c r="O191" s="68">
        <f t="shared" si="7"/>
        <v>458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</row>
    <row r="192" s="5" customFormat="1" ht="21" customHeight="1" spans="1:243">
      <c r="A192" s="44"/>
      <c r="B192" s="44" t="s">
        <v>396</v>
      </c>
      <c r="C192" s="31"/>
      <c r="D192" s="31" t="s">
        <v>51</v>
      </c>
      <c r="E192" s="31" t="s">
        <v>454</v>
      </c>
      <c r="F192" s="31" t="s">
        <v>399</v>
      </c>
      <c r="G192" s="32">
        <v>6</v>
      </c>
      <c r="H192" s="85" t="s">
        <v>456</v>
      </c>
      <c r="I192" s="87">
        <v>12</v>
      </c>
      <c r="J192" s="88">
        <v>7.5</v>
      </c>
      <c r="K192" s="85">
        <v>5385.47</v>
      </c>
      <c r="L192" s="89">
        <v>3.625</v>
      </c>
      <c r="M192" s="90">
        <v>2603</v>
      </c>
      <c r="N192" s="68">
        <v>1562</v>
      </c>
      <c r="O192" s="68">
        <f t="shared" si="7"/>
        <v>1041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</row>
    <row r="193" s="5" customFormat="1" ht="21" customHeight="1" spans="1:243">
      <c r="A193" s="44">
        <v>131</v>
      </c>
      <c r="B193" s="44" t="s">
        <v>396</v>
      </c>
      <c r="C193" s="31" t="s">
        <v>457</v>
      </c>
      <c r="D193" s="31" t="s">
        <v>51</v>
      </c>
      <c r="E193" s="31" t="s">
        <v>458</v>
      </c>
      <c r="F193" s="31" t="s">
        <v>404</v>
      </c>
      <c r="G193" s="32">
        <v>12</v>
      </c>
      <c r="H193" s="85" t="s">
        <v>351</v>
      </c>
      <c r="I193" s="87">
        <v>12</v>
      </c>
      <c r="J193" s="88">
        <v>8.3375</v>
      </c>
      <c r="K193" s="85">
        <v>8971.16</v>
      </c>
      <c r="L193" s="89">
        <v>3.625</v>
      </c>
      <c r="M193" s="90">
        <v>3901</v>
      </c>
      <c r="N193" s="68">
        <v>2341</v>
      </c>
      <c r="O193" s="68">
        <f t="shared" si="7"/>
        <v>1560</v>
      </c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</row>
    <row r="194" s="5" customFormat="1" ht="21" customHeight="1" spans="1:243">
      <c r="A194" s="44"/>
      <c r="B194" s="44" t="s">
        <v>396</v>
      </c>
      <c r="C194" s="31"/>
      <c r="D194" s="31" t="s">
        <v>51</v>
      </c>
      <c r="E194" s="31" t="s">
        <v>458</v>
      </c>
      <c r="F194" s="31" t="s">
        <v>399</v>
      </c>
      <c r="G194" s="32">
        <v>8</v>
      </c>
      <c r="H194" s="85" t="s">
        <v>439</v>
      </c>
      <c r="I194" s="87">
        <v>12</v>
      </c>
      <c r="J194" s="88">
        <v>7.5</v>
      </c>
      <c r="K194" s="85">
        <v>5807.69</v>
      </c>
      <c r="L194" s="89">
        <v>3.625</v>
      </c>
      <c r="M194" s="90">
        <v>2807</v>
      </c>
      <c r="N194" s="68">
        <v>1684</v>
      </c>
      <c r="O194" s="68">
        <f t="shared" si="7"/>
        <v>1123</v>
      </c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</row>
    <row r="195" s="5" customFormat="1" ht="21" customHeight="1" spans="1:243">
      <c r="A195" s="44">
        <v>132</v>
      </c>
      <c r="B195" s="44" t="s">
        <v>396</v>
      </c>
      <c r="C195" s="31" t="s">
        <v>459</v>
      </c>
      <c r="D195" s="31" t="s">
        <v>51</v>
      </c>
      <c r="E195" s="31" t="s">
        <v>460</v>
      </c>
      <c r="F195" s="31" t="s">
        <v>404</v>
      </c>
      <c r="G195" s="32">
        <v>6</v>
      </c>
      <c r="H195" s="85" t="s">
        <v>273</v>
      </c>
      <c r="I195" s="87">
        <v>12</v>
      </c>
      <c r="J195" s="88">
        <v>7.6125</v>
      </c>
      <c r="K195" s="85">
        <v>5191.73</v>
      </c>
      <c r="L195" s="89">
        <v>3.625</v>
      </c>
      <c r="M195" s="90">
        <v>2472</v>
      </c>
      <c r="N195" s="68">
        <v>1483</v>
      </c>
      <c r="O195" s="68">
        <f t="shared" si="7"/>
        <v>989</v>
      </c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</row>
    <row r="196" s="5" customFormat="1" ht="21" customHeight="1" spans="1:243">
      <c r="A196" s="44"/>
      <c r="B196" s="44" t="s">
        <v>396</v>
      </c>
      <c r="C196" s="31"/>
      <c r="D196" s="31" t="s">
        <v>51</v>
      </c>
      <c r="E196" s="31" t="s">
        <v>460</v>
      </c>
      <c r="F196" s="31" t="s">
        <v>399</v>
      </c>
      <c r="G196" s="32">
        <v>6</v>
      </c>
      <c r="H196" s="85" t="s">
        <v>456</v>
      </c>
      <c r="I196" s="87">
        <v>12</v>
      </c>
      <c r="J196" s="88">
        <v>7.5</v>
      </c>
      <c r="K196" s="85">
        <v>5385.47</v>
      </c>
      <c r="L196" s="89">
        <v>3.625</v>
      </c>
      <c r="M196" s="90">
        <v>2603</v>
      </c>
      <c r="N196" s="68">
        <v>1562</v>
      </c>
      <c r="O196" s="68">
        <f t="shared" si="7"/>
        <v>1041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</row>
    <row r="197" s="5" customFormat="1" ht="21" customHeight="1" spans="1:243">
      <c r="A197" s="44">
        <v>133</v>
      </c>
      <c r="B197" s="30" t="s">
        <v>396</v>
      </c>
      <c r="C197" s="31" t="s">
        <v>461</v>
      </c>
      <c r="D197" s="31" t="s">
        <v>51</v>
      </c>
      <c r="E197" s="31" t="s">
        <v>460</v>
      </c>
      <c r="F197" s="31" t="s">
        <v>404</v>
      </c>
      <c r="G197" s="32">
        <v>5</v>
      </c>
      <c r="H197" s="85" t="s">
        <v>273</v>
      </c>
      <c r="I197" s="87">
        <v>12</v>
      </c>
      <c r="J197" s="88">
        <v>6.9</v>
      </c>
      <c r="K197" s="85">
        <v>4132.5</v>
      </c>
      <c r="L197" s="89">
        <v>3.625</v>
      </c>
      <c r="M197" s="90">
        <v>2171</v>
      </c>
      <c r="N197" s="68">
        <v>1303</v>
      </c>
      <c r="O197" s="68">
        <f t="shared" si="7"/>
        <v>868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</row>
    <row r="198" s="5" customFormat="1" ht="21" customHeight="1" spans="1:243">
      <c r="A198" s="44">
        <v>134</v>
      </c>
      <c r="B198" s="30" t="s">
        <v>396</v>
      </c>
      <c r="C198" s="31" t="s">
        <v>462</v>
      </c>
      <c r="D198" s="31" t="s">
        <v>51</v>
      </c>
      <c r="E198" s="31" t="s">
        <v>460</v>
      </c>
      <c r="F198" s="31" t="s">
        <v>404</v>
      </c>
      <c r="G198" s="32">
        <v>7</v>
      </c>
      <c r="H198" s="85" t="s">
        <v>463</v>
      </c>
      <c r="I198" s="87">
        <v>12</v>
      </c>
      <c r="J198" s="88">
        <v>7.6125</v>
      </c>
      <c r="K198" s="85">
        <v>5166.93</v>
      </c>
      <c r="L198" s="89">
        <v>3.625</v>
      </c>
      <c r="M198" s="90">
        <v>2460</v>
      </c>
      <c r="N198" s="68">
        <v>1476</v>
      </c>
      <c r="O198" s="68">
        <f t="shared" si="7"/>
        <v>984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</row>
    <row r="199" s="5" customFormat="1" ht="21" customHeight="1" spans="1:243">
      <c r="A199" s="44">
        <v>135</v>
      </c>
      <c r="B199" s="44" t="s">
        <v>396</v>
      </c>
      <c r="C199" s="31" t="s">
        <v>464</v>
      </c>
      <c r="D199" s="31" t="s">
        <v>51</v>
      </c>
      <c r="E199" s="31" t="s">
        <v>460</v>
      </c>
      <c r="F199" s="31" t="s">
        <v>404</v>
      </c>
      <c r="G199" s="32">
        <v>20</v>
      </c>
      <c r="H199" s="85" t="s">
        <v>410</v>
      </c>
      <c r="I199" s="87">
        <v>24</v>
      </c>
      <c r="J199" s="88">
        <v>9.104</v>
      </c>
      <c r="K199" s="85">
        <v>21849.6</v>
      </c>
      <c r="L199" s="89">
        <v>3.625</v>
      </c>
      <c r="M199" s="90">
        <v>8700</v>
      </c>
      <c r="N199" s="68">
        <v>5220</v>
      </c>
      <c r="O199" s="68">
        <f t="shared" si="7"/>
        <v>3480</v>
      </c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</row>
    <row r="200" s="5" customFormat="1" ht="21" customHeight="1" spans="1:243">
      <c r="A200" s="44"/>
      <c r="B200" s="44" t="s">
        <v>396</v>
      </c>
      <c r="C200" s="31"/>
      <c r="D200" s="31" t="s">
        <v>51</v>
      </c>
      <c r="E200" s="31" t="s">
        <v>460</v>
      </c>
      <c r="F200" s="31" t="s">
        <v>68</v>
      </c>
      <c r="G200" s="32">
        <v>10</v>
      </c>
      <c r="H200" s="85" t="s">
        <v>409</v>
      </c>
      <c r="I200" s="87">
        <v>12</v>
      </c>
      <c r="J200" s="88">
        <v>8.7</v>
      </c>
      <c r="K200" s="93">
        <v>10179</v>
      </c>
      <c r="L200" s="89">
        <v>3.625</v>
      </c>
      <c r="M200" s="90">
        <v>4241</v>
      </c>
      <c r="N200" s="68">
        <v>2545</v>
      </c>
      <c r="O200" s="68">
        <f t="shared" si="7"/>
        <v>1696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</row>
    <row r="201" s="5" customFormat="1" ht="21" customHeight="1" spans="1:243">
      <c r="A201" s="44">
        <v>136</v>
      </c>
      <c r="B201" s="30" t="s">
        <v>396</v>
      </c>
      <c r="C201" s="31" t="s">
        <v>465</v>
      </c>
      <c r="D201" s="31" t="s">
        <v>51</v>
      </c>
      <c r="E201" s="31" t="s">
        <v>413</v>
      </c>
      <c r="F201" s="31" t="s">
        <v>68</v>
      </c>
      <c r="G201" s="32">
        <v>10</v>
      </c>
      <c r="H201" s="85" t="s">
        <v>409</v>
      </c>
      <c r="I201" s="87">
        <v>12</v>
      </c>
      <c r="J201" s="88">
        <v>8.7</v>
      </c>
      <c r="K201" s="93">
        <v>10237</v>
      </c>
      <c r="L201" s="89">
        <v>3.625</v>
      </c>
      <c r="M201" s="90">
        <v>4265</v>
      </c>
      <c r="N201" s="68">
        <v>2559</v>
      </c>
      <c r="O201" s="68">
        <f t="shared" si="7"/>
        <v>1706</v>
      </c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</row>
    <row r="202" s="5" customFormat="1" ht="21" customHeight="1" spans="1:243">
      <c r="A202" s="44"/>
      <c r="B202" s="30"/>
      <c r="C202" s="31"/>
      <c r="D202" s="31" t="s">
        <v>51</v>
      </c>
      <c r="E202" s="31" t="s">
        <v>413</v>
      </c>
      <c r="F202" s="31" t="s">
        <v>399</v>
      </c>
      <c r="G202" s="32">
        <v>8</v>
      </c>
      <c r="H202" s="85" t="s">
        <v>439</v>
      </c>
      <c r="I202" s="87">
        <v>12</v>
      </c>
      <c r="J202" s="88">
        <v>7.5</v>
      </c>
      <c r="K202" s="85">
        <v>5807.69</v>
      </c>
      <c r="L202" s="89">
        <v>3.625</v>
      </c>
      <c r="M202" s="90">
        <v>2807</v>
      </c>
      <c r="N202" s="68">
        <v>1684</v>
      </c>
      <c r="O202" s="68">
        <f t="shared" ref="O202:O265" si="8">M202-N202</f>
        <v>1123</v>
      </c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</row>
    <row r="203" s="5" customFormat="1" ht="21" customHeight="1" spans="1:243">
      <c r="A203" s="44"/>
      <c r="B203" s="30"/>
      <c r="C203" s="31"/>
      <c r="D203" s="31" t="s">
        <v>51</v>
      </c>
      <c r="E203" s="31" t="s">
        <v>413</v>
      </c>
      <c r="F203" s="31" t="s">
        <v>404</v>
      </c>
      <c r="G203" s="32">
        <v>15</v>
      </c>
      <c r="H203" s="85" t="s">
        <v>405</v>
      </c>
      <c r="I203" s="87">
        <v>24</v>
      </c>
      <c r="J203" s="88">
        <v>8.3125</v>
      </c>
      <c r="K203" s="85">
        <v>15170.32</v>
      </c>
      <c r="L203" s="89">
        <v>3.625</v>
      </c>
      <c r="M203" s="90">
        <v>6616</v>
      </c>
      <c r="N203" s="68">
        <v>3970</v>
      </c>
      <c r="O203" s="68">
        <f t="shared" si="8"/>
        <v>2646</v>
      </c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</row>
    <row r="204" s="5" customFormat="1" ht="20" customHeight="1" spans="1:243">
      <c r="A204" s="44">
        <v>137</v>
      </c>
      <c r="B204" s="30" t="s">
        <v>396</v>
      </c>
      <c r="C204" s="31" t="s">
        <v>466</v>
      </c>
      <c r="D204" s="31" t="s">
        <v>51</v>
      </c>
      <c r="E204" s="31" t="s">
        <v>458</v>
      </c>
      <c r="F204" s="31" t="s">
        <v>404</v>
      </c>
      <c r="G204" s="32">
        <v>15</v>
      </c>
      <c r="H204" s="85" t="s">
        <v>405</v>
      </c>
      <c r="I204" s="87">
        <v>24</v>
      </c>
      <c r="J204" s="88">
        <v>8.3125</v>
      </c>
      <c r="K204" s="85">
        <v>14962.5</v>
      </c>
      <c r="L204" s="89">
        <v>3.625</v>
      </c>
      <c r="M204" s="90">
        <v>6525</v>
      </c>
      <c r="N204" s="68">
        <v>3915</v>
      </c>
      <c r="O204" s="68">
        <f t="shared" si="8"/>
        <v>2610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</row>
    <row r="205" s="5" customFormat="1" ht="20" customHeight="1" spans="1:243">
      <c r="A205" s="44"/>
      <c r="B205" s="30"/>
      <c r="C205" s="31"/>
      <c r="D205" s="31" t="s">
        <v>51</v>
      </c>
      <c r="E205" s="31" t="s">
        <v>458</v>
      </c>
      <c r="F205" s="31" t="s">
        <v>68</v>
      </c>
      <c r="G205" s="32">
        <v>10</v>
      </c>
      <c r="H205" s="85" t="s">
        <v>467</v>
      </c>
      <c r="I205" s="87">
        <v>12</v>
      </c>
      <c r="J205" s="88">
        <v>8.7</v>
      </c>
      <c r="K205" s="93">
        <v>10556</v>
      </c>
      <c r="L205" s="89">
        <v>3.625</v>
      </c>
      <c r="M205" s="90">
        <v>4398</v>
      </c>
      <c r="N205" s="68">
        <v>2639</v>
      </c>
      <c r="O205" s="68">
        <f t="shared" si="8"/>
        <v>1759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</row>
    <row r="206" s="5" customFormat="1" ht="20" customHeight="1" spans="1:243">
      <c r="A206" s="44"/>
      <c r="B206" s="30"/>
      <c r="C206" s="31"/>
      <c r="D206" s="31" t="s">
        <v>51</v>
      </c>
      <c r="E206" s="31" t="s">
        <v>458</v>
      </c>
      <c r="F206" s="31" t="s">
        <v>399</v>
      </c>
      <c r="G206" s="32">
        <v>7</v>
      </c>
      <c r="H206" s="85" t="s">
        <v>400</v>
      </c>
      <c r="I206" s="87">
        <v>12</v>
      </c>
      <c r="J206" s="88">
        <v>8.33</v>
      </c>
      <c r="K206" s="85">
        <v>6324.03</v>
      </c>
      <c r="L206" s="89">
        <v>3.625</v>
      </c>
      <c r="M206" s="90">
        <v>2752</v>
      </c>
      <c r="N206" s="68">
        <v>1651</v>
      </c>
      <c r="O206" s="68">
        <f t="shared" si="8"/>
        <v>1101</v>
      </c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</row>
    <row r="207" s="5" customFormat="1" ht="20" customHeight="1" spans="1:243">
      <c r="A207" s="44">
        <v>138</v>
      </c>
      <c r="B207" s="44" t="s">
        <v>396</v>
      </c>
      <c r="C207" s="31" t="s">
        <v>468</v>
      </c>
      <c r="D207" s="31" t="s">
        <v>51</v>
      </c>
      <c r="E207" s="31" t="s">
        <v>458</v>
      </c>
      <c r="F207" s="31" t="s">
        <v>68</v>
      </c>
      <c r="G207" s="32">
        <v>10</v>
      </c>
      <c r="H207" s="85" t="s">
        <v>469</v>
      </c>
      <c r="I207" s="87">
        <v>7</v>
      </c>
      <c r="J207" s="88">
        <v>8.7</v>
      </c>
      <c r="K207" s="85">
        <v>3683</v>
      </c>
      <c r="L207" s="89">
        <v>3.625</v>
      </c>
      <c r="M207" s="90">
        <v>1535</v>
      </c>
      <c r="N207" s="68">
        <v>921</v>
      </c>
      <c r="O207" s="68">
        <f t="shared" si="8"/>
        <v>614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</row>
    <row r="208" s="5" customFormat="1" ht="20" customHeight="1" spans="1:243">
      <c r="A208" s="44"/>
      <c r="B208" s="44" t="s">
        <v>396</v>
      </c>
      <c r="C208" s="31"/>
      <c r="D208" s="31" t="s">
        <v>51</v>
      </c>
      <c r="E208" s="31" t="s">
        <v>458</v>
      </c>
      <c r="F208" s="31" t="s">
        <v>404</v>
      </c>
      <c r="G208" s="32">
        <v>5</v>
      </c>
      <c r="H208" s="85" t="s">
        <v>470</v>
      </c>
      <c r="I208" s="87">
        <v>12</v>
      </c>
      <c r="J208" s="88">
        <v>5.075</v>
      </c>
      <c r="K208" s="85">
        <v>2926.59</v>
      </c>
      <c r="L208" s="89">
        <v>3.625</v>
      </c>
      <c r="M208" s="90">
        <v>2090</v>
      </c>
      <c r="N208" s="68">
        <v>1254</v>
      </c>
      <c r="O208" s="68">
        <f t="shared" si="8"/>
        <v>836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</row>
    <row r="209" s="5" customFormat="1" ht="20" customHeight="1" spans="1:243">
      <c r="A209" s="44">
        <v>139</v>
      </c>
      <c r="B209" s="44" t="s">
        <v>396</v>
      </c>
      <c r="C209" s="31" t="s">
        <v>471</v>
      </c>
      <c r="D209" s="31" t="s">
        <v>51</v>
      </c>
      <c r="E209" s="31" t="s">
        <v>458</v>
      </c>
      <c r="F209" s="31" t="s">
        <v>404</v>
      </c>
      <c r="G209" s="32">
        <v>15</v>
      </c>
      <c r="H209" s="85" t="s">
        <v>472</v>
      </c>
      <c r="I209" s="87">
        <v>12</v>
      </c>
      <c r="J209" s="88">
        <v>8.337</v>
      </c>
      <c r="K209" s="85">
        <v>12186.64</v>
      </c>
      <c r="L209" s="89">
        <v>3.625</v>
      </c>
      <c r="M209" s="90">
        <v>5299</v>
      </c>
      <c r="N209" s="68">
        <v>3179</v>
      </c>
      <c r="O209" s="68">
        <f t="shared" si="8"/>
        <v>2120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</row>
    <row r="210" s="5" customFormat="1" ht="20" customHeight="1" spans="1:243">
      <c r="A210" s="44"/>
      <c r="B210" s="44" t="s">
        <v>396</v>
      </c>
      <c r="C210" s="31"/>
      <c r="D210" s="31" t="s">
        <v>51</v>
      </c>
      <c r="E210" s="31" t="s">
        <v>458</v>
      </c>
      <c r="F210" s="31" t="s">
        <v>399</v>
      </c>
      <c r="G210" s="32">
        <v>10</v>
      </c>
      <c r="H210" s="85" t="s">
        <v>473</v>
      </c>
      <c r="I210" s="87">
        <v>12</v>
      </c>
      <c r="J210" s="88">
        <v>6.66</v>
      </c>
      <c r="K210" s="85">
        <v>5313.96</v>
      </c>
      <c r="L210" s="89">
        <v>3.625</v>
      </c>
      <c r="M210" s="90">
        <v>2892</v>
      </c>
      <c r="N210" s="68">
        <v>1735</v>
      </c>
      <c r="O210" s="68">
        <f t="shared" si="8"/>
        <v>1157</v>
      </c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</row>
    <row r="211" s="5" customFormat="1" ht="20" customHeight="1" spans="1:243">
      <c r="A211" s="44"/>
      <c r="B211" s="44" t="s">
        <v>396</v>
      </c>
      <c r="C211" s="31"/>
      <c r="D211" s="31" t="s">
        <v>51</v>
      </c>
      <c r="E211" s="31" t="s">
        <v>458</v>
      </c>
      <c r="F211" s="31" t="s">
        <v>68</v>
      </c>
      <c r="G211" s="32">
        <v>10</v>
      </c>
      <c r="H211" s="94" t="s">
        <v>474</v>
      </c>
      <c r="I211" s="87">
        <v>12</v>
      </c>
      <c r="J211" s="88">
        <v>8.7</v>
      </c>
      <c r="K211" s="85">
        <v>2704</v>
      </c>
      <c r="L211" s="89">
        <v>3.625</v>
      </c>
      <c r="M211" s="90">
        <v>1127</v>
      </c>
      <c r="N211" s="68">
        <v>676</v>
      </c>
      <c r="O211" s="68">
        <f t="shared" si="8"/>
        <v>451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</row>
    <row r="212" s="5" customFormat="1" ht="20" customHeight="1" spans="1:243">
      <c r="A212" s="44">
        <v>140</v>
      </c>
      <c r="B212" s="44" t="s">
        <v>396</v>
      </c>
      <c r="C212" s="31" t="s">
        <v>475</v>
      </c>
      <c r="D212" s="31" t="s">
        <v>51</v>
      </c>
      <c r="E212" s="31" t="s">
        <v>458</v>
      </c>
      <c r="F212" s="31" t="s">
        <v>404</v>
      </c>
      <c r="G212" s="32">
        <v>15</v>
      </c>
      <c r="H212" s="85" t="s">
        <v>472</v>
      </c>
      <c r="I212" s="87">
        <v>12</v>
      </c>
      <c r="J212" s="88">
        <v>8.375</v>
      </c>
      <c r="K212" s="85">
        <v>12381.18</v>
      </c>
      <c r="L212" s="89">
        <v>3.625</v>
      </c>
      <c r="M212" s="90">
        <v>5359</v>
      </c>
      <c r="N212" s="68">
        <v>3215</v>
      </c>
      <c r="O212" s="68">
        <f t="shared" si="8"/>
        <v>2144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</row>
    <row r="213" s="5" customFormat="1" ht="20" customHeight="1" spans="1:243">
      <c r="A213" s="44"/>
      <c r="B213" s="44" t="s">
        <v>396</v>
      </c>
      <c r="C213" s="31"/>
      <c r="D213" s="31" t="s">
        <v>51</v>
      </c>
      <c r="E213" s="31" t="s">
        <v>458</v>
      </c>
      <c r="F213" s="31" t="s">
        <v>399</v>
      </c>
      <c r="G213" s="32">
        <v>10</v>
      </c>
      <c r="H213" s="85" t="s">
        <v>473</v>
      </c>
      <c r="I213" s="87">
        <v>12</v>
      </c>
      <c r="J213" s="88">
        <v>6.66</v>
      </c>
      <c r="K213" s="85">
        <v>5313.96</v>
      </c>
      <c r="L213" s="89">
        <v>3.625</v>
      </c>
      <c r="M213" s="90">
        <v>2892</v>
      </c>
      <c r="N213" s="68">
        <v>1735</v>
      </c>
      <c r="O213" s="68">
        <f t="shared" si="8"/>
        <v>1157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</row>
    <row r="214" s="5" customFormat="1" ht="20" customHeight="1" spans="1:243">
      <c r="A214" s="44"/>
      <c r="B214" s="44" t="s">
        <v>396</v>
      </c>
      <c r="C214" s="31"/>
      <c r="D214" s="31" t="s">
        <v>51</v>
      </c>
      <c r="E214" s="31" t="s">
        <v>458</v>
      </c>
      <c r="F214" s="31" t="s">
        <v>68</v>
      </c>
      <c r="G214" s="32">
        <v>10</v>
      </c>
      <c r="H214" s="94" t="s">
        <v>476</v>
      </c>
      <c r="I214" s="87">
        <v>12</v>
      </c>
      <c r="J214" s="88">
        <v>8.7</v>
      </c>
      <c r="K214" s="85">
        <v>3683</v>
      </c>
      <c r="L214" s="89">
        <v>3.625</v>
      </c>
      <c r="M214" s="90">
        <v>1535</v>
      </c>
      <c r="N214" s="68">
        <v>921</v>
      </c>
      <c r="O214" s="68">
        <f t="shared" si="8"/>
        <v>614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</row>
    <row r="215" s="5" customFormat="1" ht="21" customHeight="1" spans="1:243">
      <c r="A215" s="44">
        <v>141</v>
      </c>
      <c r="B215" s="44" t="s">
        <v>396</v>
      </c>
      <c r="C215" s="31" t="s">
        <v>477</v>
      </c>
      <c r="D215" s="31" t="s">
        <v>51</v>
      </c>
      <c r="E215" s="31" t="s">
        <v>458</v>
      </c>
      <c r="F215" s="31" t="s">
        <v>68</v>
      </c>
      <c r="G215" s="32">
        <v>10</v>
      </c>
      <c r="H215" s="85" t="s">
        <v>409</v>
      </c>
      <c r="I215" s="87">
        <v>12</v>
      </c>
      <c r="J215" s="88">
        <v>10.11</v>
      </c>
      <c r="K215" s="93">
        <v>10324</v>
      </c>
      <c r="L215" s="89">
        <v>3.625</v>
      </c>
      <c r="M215" s="90">
        <v>3702</v>
      </c>
      <c r="N215" s="68">
        <v>2221</v>
      </c>
      <c r="O215" s="68">
        <f t="shared" si="8"/>
        <v>1481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</row>
    <row r="216" s="5" customFormat="1" ht="21" customHeight="1" spans="1:243">
      <c r="A216" s="44"/>
      <c r="B216" s="44" t="s">
        <v>396</v>
      </c>
      <c r="C216" s="31"/>
      <c r="D216" s="31" t="s">
        <v>51</v>
      </c>
      <c r="E216" s="31" t="s">
        <v>458</v>
      </c>
      <c r="F216" s="31" t="s">
        <v>399</v>
      </c>
      <c r="G216" s="32">
        <v>8</v>
      </c>
      <c r="H216" s="85" t="s">
        <v>478</v>
      </c>
      <c r="I216" s="87">
        <v>12</v>
      </c>
      <c r="J216" s="88">
        <v>9</v>
      </c>
      <c r="K216" s="85">
        <v>3018.09</v>
      </c>
      <c r="L216" s="89">
        <v>3.625</v>
      </c>
      <c r="M216" s="90">
        <v>1216</v>
      </c>
      <c r="N216" s="68">
        <v>730</v>
      </c>
      <c r="O216" s="68">
        <f t="shared" si="8"/>
        <v>486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</row>
    <row r="217" s="5" customFormat="1" ht="21" customHeight="1" spans="1:243">
      <c r="A217" s="44">
        <v>142</v>
      </c>
      <c r="B217" s="44" t="s">
        <v>396</v>
      </c>
      <c r="C217" s="31" t="s">
        <v>479</v>
      </c>
      <c r="D217" s="31" t="s">
        <v>51</v>
      </c>
      <c r="E217" s="31" t="s">
        <v>458</v>
      </c>
      <c r="F217" s="31" t="s">
        <v>404</v>
      </c>
      <c r="G217" s="32">
        <v>7</v>
      </c>
      <c r="H217" s="94" t="s">
        <v>480</v>
      </c>
      <c r="I217" s="87">
        <v>12</v>
      </c>
      <c r="J217" s="88">
        <v>6.8875</v>
      </c>
      <c r="K217" s="85">
        <v>5372.65</v>
      </c>
      <c r="L217" s="89">
        <v>3.625</v>
      </c>
      <c r="M217" s="90">
        <v>2828</v>
      </c>
      <c r="N217" s="68">
        <v>1697</v>
      </c>
      <c r="O217" s="68">
        <f t="shared" si="8"/>
        <v>1131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</row>
    <row r="218" s="5" customFormat="1" ht="21" customHeight="1" spans="1:243">
      <c r="A218" s="44"/>
      <c r="B218" s="44" t="s">
        <v>396</v>
      </c>
      <c r="C218" s="31"/>
      <c r="D218" s="31" t="s">
        <v>51</v>
      </c>
      <c r="E218" s="31" t="s">
        <v>458</v>
      </c>
      <c r="F218" s="31" t="s">
        <v>399</v>
      </c>
      <c r="G218" s="32">
        <v>10</v>
      </c>
      <c r="H218" s="94" t="s">
        <v>481</v>
      </c>
      <c r="I218" s="87">
        <v>12</v>
      </c>
      <c r="J218" s="88">
        <v>6.66</v>
      </c>
      <c r="K218" s="85">
        <v>2673.96</v>
      </c>
      <c r="L218" s="89">
        <v>3.625</v>
      </c>
      <c r="M218" s="90">
        <v>1455</v>
      </c>
      <c r="N218" s="68">
        <v>873</v>
      </c>
      <c r="O218" s="68">
        <f t="shared" si="8"/>
        <v>582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</row>
    <row r="219" s="5" customFormat="1" ht="21" customHeight="1" spans="1:243">
      <c r="A219" s="44">
        <v>143</v>
      </c>
      <c r="B219" s="44" t="s">
        <v>396</v>
      </c>
      <c r="C219" s="31" t="s">
        <v>482</v>
      </c>
      <c r="D219" s="31" t="s">
        <v>51</v>
      </c>
      <c r="E219" s="31" t="s">
        <v>458</v>
      </c>
      <c r="F219" s="31" t="s">
        <v>404</v>
      </c>
      <c r="G219" s="32">
        <v>7</v>
      </c>
      <c r="H219" s="94" t="s">
        <v>483</v>
      </c>
      <c r="I219" s="87">
        <v>12</v>
      </c>
      <c r="J219" s="88">
        <v>7.6125</v>
      </c>
      <c r="K219" s="85">
        <v>6394.5</v>
      </c>
      <c r="L219" s="89">
        <v>3.625</v>
      </c>
      <c r="M219" s="90">
        <v>3045</v>
      </c>
      <c r="N219" s="68">
        <v>1827</v>
      </c>
      <c r="O219" s="68">
        <f t="shared" si="8"/>
        <v>1218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</row>
    <row r="220" s="5" customFormat="1" ht="21" customHeight="1" spans="1:243">
      <c r="A220" s="44"/>
      <c r="B220" s="44" t="s">
        <v>396</v>
      </c>
      <c r="C220" s="31"/>
      <c r="D220" s="31" t="s">
        <v>51</v>
      </c>
      <c r="E220" s="31" t="s">
        <v>458</v>
      </c>
      <c r="F220" s="31" t="s">
        <v>399</v>
      </c>
      <c r="G220" s="32">
        <v>10</v>
      </c>
      <c r="H220" s="94" t="s">
        <v>430</v>
      </c>
      <c r="I220" s="87">
        <v>10</v>
      </c>
      <c r="J220" s="88">
        <v>6.7</v>
      </c>
      <c r="K220" s="85">
        <v>6356.27</v>
      </c>
      <c r="L220" s="89">
        <v>3.625</v>
      </c>
      <c r="M220" s="90">
        <v>3439</v>
      </c>
      <c r="N220" s="68">
        <v>2063</v>
      </c>
      <c r="O220" s="68">
        <f t="shared" si="8"/>
        <v>1376</v>
      </c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</row>
    <row r="221" s="5" customFormat="1" ht="23" customHeight="1" spans="1:243">
      <c r="A221" s="44">
        <v>144</v>
      </c>
      <c r="B221" s="44" t="s">
        <v>396</v>
      </c>
      <c r="C221" s="31" t="s">
        <v>484</v>
      </c>
      <c r="D221" s="31" t="s">
        <v>51</v>
      </c>
      <c r="E221" s="31" t="s">
        <v>458</v>
      </c>
      <c r="F221" s="31" t="s">
        <v>404</v>
      </c>
      <c r="G221" s="32">
        <v>20</v>
      </c>
      <c r="H221" s="94" t="s">
        <v>410</v>
      </c>
      <c r="I221" s="87">
        <v>24</v>
      </c>
      <c r="J221" s="88">
        <v>9.104</v>
      </c>
      <c r="K221" s="85">
        <v>21849.6</v>
      </c>
      <c r="L221" s="89">
        <v>3.625</v>
      </c>
      <c r="M221" s="90">
        <v>8700</v>
      </c>
      <c r="N221" s="68">
        <v>5220</v>
      </c>
      <c r="O221" s="68">
        <f t="shared" si="8"/>
        <v>3480</v>
      </c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</row>
    <row r="222" s="5" customFormat="1" ht="23" customHeight="1" spans="1:243">
      <c r="A222" s="44"/>
      <c r="B222" s="44" t="s">
        <v>396</v>
      </c>
      <c r="C222" s="31"/>
      <c r="D222" s="31" t="s">
        <v>51</v>
      </c>
      <c r="E222" s="31" t="s">
        <v>458</v>
      </c>
      <c r="F222" s="31" t="s">
        <v>68</v>
      </c>
      <c r="G222" s="32">
        <v>10</v>
      </c>
      <c r="H222" s="85" t="s">
        <v>409</v>
      </c>
      <c r="I222" s="87">
        <v>12</v>
      </c>
      <c r="J222" s="88">
        <v>8.7</v>
      </c>
      <c r="K222" s="93">
        <v>10324</v>
      </c>
      <c r="L222" s="89">
        <v>3.625</v>
      </c>
      <c r="M222" s="90">
        <v>4302</v>
      </c>
      <c r="N222" s="68">
        <v>2581</v>
      </c>
      <c r="O222" s="68">
        <f t="shared" si="8"/>
        <v>1721</v>
      </c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</row>
    <row r="223" s="5" customFormat="1" ht="23" customHeight="1" spans="1:243">
      <c r="A223" s="44"/>
      <c r="B223" s="44" t="s">
        <v>396</v>
      </c>
      <c r="C223" s="31"/>
      <c r="D223" s="31" t="s">
        <v>51</v>
      </c>
      <c r="E223" s="31" t="s">
        <v>458</v>
      </c>
      <c r="F223" s="31" t="s">
        <v>399</v>
      </c>
      <c r="G223" s="32">
        <v>10</v>
      </c>
      <c r="H223" s="94" t="s">
        <v>430</v>
      </c>
      <c r="I223" s="87">
        <v>10</v>
      </c>
      <c r="J223" s="88">
        <v>6.7</v>
      </c>
      <c r="K223" s="85">
        <v>6394.15</v>
      </c>
      <c r="L223" s="89">
        <v>3.625</v>
      </c>
      <c r="M223" s="90">
        <v>3460</v>
      </c>
      <c r="N223" s="68">
        <v>2076</v>
      </c>
      <c r="O223" s="68">
        <f t="shared" si="8"/>
        <v>1384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</row>
    <row r="224" s="5" customFormat="1" ht="23" customHeight="1" spans="1:243">
      <c r="A224" s="44">
        <v>145</v>
      </c>
      <c r="B224" s="44" t="s">
        <v>396</v>
      </c>
      <c r="C224" s="31" t="s">
        <v>485</v>
      </c>
      <c r="D224" s="31" t="s">
        <v>51</v>
      </c>
      <c r="E224" s="31" t="s">
        <v>458</v>
      </c>
      <c r="F224" s="31" t="s">
        <v>404</v>
      </c>
      <c r="G224" s="32">
        <v>20</v>
      </c>
      <c r="H224" s="94" t="s">
        <v>410</v>
      </c>
      <c r="I224" s="87">
        <v>12</v>
      </c>
      <c r="J224" s="88">
        <v>9.104</v>
      </c>
      <c r="K224" s="85">
        <v>22153.47</v>
      </c>
      <c r="L224" s="89">
        <v>3.625</v>
      </c>
      <c r="M224" s="90">
        <v>8821</v>
      </c>
      <c r="N224" s="68">
        <v>5293</v>
      </c>
      <c r="O224" s="68">
        <f t="shared" si="8"/>
        <v>3528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</row>
    <row r="225" s="5" customFormat="1" ht="23" customHeight="1" spans="1:243">
      <c r="A225" s="44"/>
      <c r="B225" s="44" t="s">
        <v>396</v>
      </c>
      <c r="C225" s="31"/>
      <c r="D225" s="31" t="s">
        <v>51</v>
      </c>
      <c r="E225" s="31" t="s">
        <v>458</v>
      </c>
      <c r="F225" s="31" t="s">
        <v>68</v>
      </c>
      <c r="G225" s="32">
        <v>10</v>
      </c>
      <c r="H225" s="85" t="s">
        <v>409</v>
      </c>
      <c r="I225" s="87">
        <v>12</v>
      </c>
      <c r="J225" s="88">
        <v>8.7</v>
      </c>
      <c r="K225" s="93">
        <v>10382</v>
      </c>
      <c r="L225" s="89">
        <v>3.625</v>
      </c>
      <c r="M225" s="90">
        <v>4326</v>
      </c>
      <c r="N225" s="68">
        <v>2596</v>
      </c>
      <c r="O225" s="68">
        <f t="shared" si="8"/>
        <v>1730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</row>
    <row r="226" s="5" customFormat="1" ht="23" customHeight="1" spans="1:243">
      <c r="A226" s="44">
        <v>146</v>
      </c>
      <c r="B226" s="30" t="s">
        <v>396</v>
      </c>
      <c r="C226" s="31" t="s">
        <v>486</v>
      </c>
      <c r="D226" s="31" t="s">
        <v>51</v>
      </c>
      <c r="E226" s="31" t="s">
        <v>458</v>
      </c>
      <c r="F226" s="31" t="s">
        <v>68</v>
      </c>
      <c r="G226" s="32">
        <v>10</v>
      </c>
      <c r="H226" s="85" t="s">
        <v>409</v>
      </c>
      <c r="I226" s="87">
        <v>12</v>
      </c>
      <c r="J226" s="88">
        <v>8.7</v>
      </c>
      <c r="K226" s="85">
        <v>10556</v>
      </c>
      <c r="L226" s="89">
        <v>3.625</v>
      </c>
      <c r="M226" s="90">
        <v>4398</v>
      </c>
      <c r="N226" s="68">
        <v>2639</v>
      </c>
      <c r="O226" s="68">
        <f t="shared" si="8"/>
        <v>1759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</row>
    <row r="227" s="5" customFormat="1" ht="23" customHeight="1" spans="1:243">
      <c r="A227" s="44">
        <v>147</v>
      </c>
      <c r="B227" s="30" t="s">
        <v>396</v>
      </c>
      <c r="C227" s="31" t="s">
        <v>487</v>
      </c>
      <c r="D227" s="31" t="s">
        <v>51</v>
      </c>
      <c r="E227" s="31" t="s">
        <v>460</v>
      </c>
      <c r="F227" s="31" t="s">
        <v>404</v>
      </c>
      <c r="G227" s="32">
        <v>20</v>
      </c>
      <c r="H227" s="94" t="s">
        <v>410</v>
      </c>
      <c r="I227" s="87">
        <v>12</v>
      </c>
      <c r="J227" s="88">
        <v>9.104</v>
      </c>
      <c r="K227" s="85">
        <v>21849.6</v>
      </c>
      <c r="L227" s="89">
        <v>3.625</v>
      </c>
      <c r="M227" s="90">
        <v>8700</v>
      </c>
      <c r="N227" s="68">
        <v>5220</v>
      </c>
      <c r="O227" s="68">
        <f t="shared" si="8"/>
        <v>3480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</row>
    <row r="228" s="5" customFormat="1" ht="23" customHeight="1" spans="1:243">
      <c r="A228" s="44">
        <v>148</v>
      </c>
      <c r="B228" s="44" t="s">
        <v>396</v>
      </c>
      <c r="C228" s="31" t="s">
        <v>488</v>
      </c>
      <c r="D228" s="31" t="s">
        <v>51</v>
      </c>
      <c r="E228" s="31" t="s">
        <v>413</v>
      </c>
      <c r="F228" s="31" t="s">
        <v>404</v>
      </c>
      <c r="G228" s="32">
        <v>20</v>
      </c>
      <c r="H228" s="94" t="s">
        <v>410</v>
      </c>
      <c r="I228" s="87">
        <v>12</v>
      </c>
      <c r="J228" s="88">
        <v>9.104</v>
      </c>
      <c r="K228" s="85">
        <v>21849.6</v>
      </c>
      <c r="L228" s="89">
        <v>3.625</v>
      </c>
      <c r="M228" s="90">
        <v>8700</v>
      </c>
      <c r="N228" s="68">
        <v>5220</v>
      </c>
      <c r="O228" s="68">
        <f t="shared" si="8"/>
        <v>3480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</row>
    <row r="229" s="5" customFormat="1" ht="23" customHeight="1" spans="1:243">
      <c r="A229" s="44"/>
      <c r="B229" s="44" t="s">
        <v>396</v>
      </c>
      <c r="C229" s="31"/>
      <c r="D229" s="31" t="s">
        <v>51</v>
      </c>
      <c r="E229" s="31" t="s">
        <v>413</v>
      </c>
      <c r="F229" s="31" t="s">
        <v>399</v>
      </c>
      <c r="G229" s="32">
        <v>7</v>
      </c>
      <c r="H229" s="94" t="s">
        <v>400</v>
      </c>
      <c r="I229" s="87">
        <v>12</v>
      </c>
      <c r="J229" s="88">
        <v>6.66</v>
      </c>
      <c r="K229" s="85">
        <v>5753.42</v>
      </c>
      <c r="L229" s="89">
        <v>3.625</v>
      </c>
      <c r="M229" s="90">
        <v>3132</v>
      </c>
      <c r="N229" s="68">
        <v>1879</v>
      </c>
      <c r="O229" s="68">
        <f t="shared" si="8"/>
        <v>1253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</row>
    <row r="230" s="5" customFormat="1" ht="23" customHeight="1" spans="1:243">
      <c r="A230" s="44">
        <v>149</v>
      </c>
      <c r="B230" s="44" t="s">
        <v>396</v>
      </c>
      <c r="C230" s="31" t="s">
        <v>489</v>
      </c>
      <c r="D230" s="31" t="s">
        <v>51</v>
      </c>
      <c r="E230" s="31" t="s">
        <v>413</v>
      </c>
      <c r="F230" s="31" t="s">
        <v>404</v>
      </c>
      <c r="G230" s="32">
        <v>5</v>
      </c>
      <c r="H230" s="94" t="s">
        <v>199</v>
      </c>
      <c r="I230" s="87">
        <v>12</v>
      </c>
      <c r="J230" s="88">
        <v>6.8875</v>
      </c>
      <c r="K230" s="85">
        <v>3799.59</v>
      </c>
      <c r="L230" s="89">
        <v>3.625</v>
      </c>
      <c r="M230" s="90">
        <v>2000</v>
      </c>
      <c r="N230" s="68">
        <v>1200</v>
      </c>
      <c r="O230" s="68">
        <f t="shared" si="8"/>
        <v>800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</row>
    <row r="231" s="5" customFormat="1" ht="23" customHeight="1" spans="1:243">
      <c r="A231" s="44"/>
      <c r="B231" s="44" t="s">
        <v>396</v>
      </c>
      <c r="C231" s="31"/>
      <c r="D231" s="31" t="s">
        <v>51</v>
      </c>
      <c r="E231" s="31" t="s">
        <v>413</v>
      </c>
      <c r="F231" s="31" t="s">
        <v>68</v>
      </c>
      <c r="G231" s="32">
        <v>10</v>
      </c>
      <c r="H231" s="94" t="s">
        <v>467</v>
      </c>
      <c r="I231" s="87">
        <v>12</v>
      </c>
      <c r="J231" s="88">
        <v>8.7</v>
      </c>
      <c r="K231" s="85">
        <v>10556</v>
      </c>
      <c r="L231" s="89">
        <v>3.625</v>
      </c>
      <c r="M231" s="90">
        <v>4398</v>
      </c>
      <c r="N231" s="68">
        <v>2639</v>
      </c>
      <c r="O231" s="68">
        <f t="shared" si="8"/>
        <v>1759</v>
      </c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</row>
    <row r="232" s="5" customFormat="1" ht="23" customHeight="1" spans="1:243">
      <c r="A232" s="44">
        <v>150</v>
      </c>
      <c r="B232" s="30" t="s">
        <v>396</v>
      </c>
      <c r="C232" s="31" t="s">
        <v>490</v>
      </c>
      <c r="D232" s="31" t="s">
        <v>51</v>
      </c>
      <c r="E232" s="31" t="s">
        <v>491</v>
      </c>
      <c r="F232" s="31" t="s">
        <v>399</v>
      </c>
      <c r="G232" s="32">
        <v>10</v>
      </c>
      <c r="H232" s="94" t="s">
        <v>492</v>
      </c>
      <c r="I232" s="87">
        <v>12</v>
      </c>
      <c r="J232" s="88">
        <v>8.3</v>
      </c>
      <c r="K232" s="85">
        <v>7150.72</v>
      </c>
      <c r="L232" s="89">
        <v>3.625</v>
      </c>
      <c r="M232" s="90">
        <v>3123</v>
      </c>
      <c r="N232" s="68">
        <v>1874</v>
      </c>
      <c r="O232" s="68">
        <f t="shared" si="8"/>
        <v>1249</v>
      </c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</row>
    <row r="233" s="5" customFormat="1" ht="23" customHeight="1" spans="1:243">
      <c r="A233" s="44">
        <v>151</v>
      </c>
      <c r="B233" s="30" t="s">
        <v>396</v>
      </c>
      <c r="C233" s="31" t="s">
        <v>493</v>
      </c>
      <c r="D233" s="31" t="s">
        <v>51</v>
      </c>
      <c r="E233" s="31" t="s">
        <v>491</v>
      </c>
      <c r="F233" s="31" t="s">
        <v>399</v>
      </c>
      <c r="G233" s="32">
        <v>10</v>
      </c>
      <c r="H233" s="94" t="s">
        <v>492</v>
      </c>
      <c r="I233" s="87">
        <v>12</v>
      </c>
      <c r="J233" s="88">
        <v>8.3</v>
      </c>
      <c r="K233" s="85">
        <v>7150.72</v>
      </c>
      <c r="L233" s="89">
        <v>3.625</v>
      </c>
      <c r="M233" s="90">
        <v>3123</v>
      </c>
      <c r="N233" s="68">
        <v>1874</v>
      </c>
      <c r="O233" s="68">
        <f t="shared" si="8"/>
        <v>1249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</row>
    <row r="234" s="5" customFormat="1" ht="23" customHeight="1" spans="1:243">
      <c r="A234" s="44">
        <v>152</v>
      </c>
      <c r="B234" s="30" t="s">
        <v>396</v>
      </c>
      <c r="C234" s="31" t="s">
        <v>494</v>
      </c>
      <c r="D234" s="31" t="s">
        <v>51</v>
      </c>
      <c r="E234" s="31" t="s">
        <v>491</v>
      </c>
      <c r="F234" s="31" t="s">
        <v>404</v>
      </c>
      <c r="G234" s="32">
        <v>5</v>
      </c>
      <c r="H234" s="94" t="s">
        <v>495</v>
      </c>
      <c r="I234" s="87">
        <v>12</v>
      </c>
      <c r="J234" s="88">
        <v>5.655</v>
      </c>
      <c r="K234" s="85">
        <v>2249.44</v>
      </c>
      <c r="L234" s="89">
        <v>3.625</v>
      </c>
      <c r="M234" s="90">
        <v>1442</v>
      </c>
      <c r="N234" s="68">
        <v>865</v>
      </c>
      <c r="O234" s="68">
        <f t="shared" si="8"/>
        <v>577</v>
      </c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</row>
    <row r="235" s="5" customFormat="1" ht="23" customHeight="1" spans="1:243">
      <c r="A235" s="44">
        <v>153</v>
      </c>
      <c r="B235" s="30" t="s">
        <v>396</v>
      </c>
      <c r="C235" s="31" t="s">
        <v>496</v>
      </c>
      <c r="D235" s="31" t="s">
        <v>51</v>
      </c>
      <c r="E235" s="31" t="s">
        <v>491</v>
      </c>
      <c r="F235" s="31" t="s">
        <v>404</v>
      </c>
      <c r="G235" s="32">
        <v>5</v>
      </c>
      <c r="H235" s="94" t="s">
        <v>497</v>
      </c>
      <c r="I235" s="87">
        <v>12</v>
      </c>
      <c r="J235" s="88">
        <v>6.9</v>
      </c>
      <c r="K235" s="85">
        <v>4132.5</v>
      </c>
      <c r="L235" s="89">
        <v>3.625</v>
      </c>
      <c r="M235" s="90">
        <v>2171</v>
      </c>
      <c r="N235" s="68">
        <v>1303</v>
      </c>
      <c r="O235" s="68">
        <f t="shared" si="8"/>
        <v>868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</row>
    <row r="236" s="5" customFormat="1" ht="21" customHeight="1" spans="1:243">
      <c r="A236" s="44">
        <v>154</v>
      </c>
      <c r="B236" s="44" t="s">
        <v>396</v>
      </c>
      <c r="C236" s="31" t="s">
        <v>498</v>
      </c>
      <c r="D236" s="31" t="s">
        <v>51</v>
      </c>
      <c r="E236" s="31" t="s">
        <v>491</v>
      </c>
      <c r="F236" s="31" t="s">
        <v>404</v>
      </c>
      <c r="G236" s="32">
        <v>5</v>
      </c>
      <c r="H236" s="94" t="s">
        <v>499</v>
      </c>
      <c r="I236" s="87">
        <v>12</v>
      </c>
      <c r="J236" s="88">
        <v>6.8</v>
      </c>
      <c r="K236" s="85">
        <v>4132.5</v>
      </c>
      <c r="L236" s="89">
        <v>3.625</v>
      </c>
      <c r="M236" s="90">
        <v>2203</v>
      </c>
      <c r="N236" s="68">
        <v>1322</v>
      </c>
      <c r="O236" s="68">
        <f t="shared" si="8"/>
        <v>881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</row>
    <row r="237" s="5" customFormat="1" ht="21" customHeight="1" spans="1:243">
      <c r="A237" s="44"/>
      <c r="B237" s="44" t="s">
        <v>396</v>
      </c>
      <c r="C237" s="31"/>
      <c r="D237" s="31" t="s">
        <v>51</v>
      </c>
      <c r="E237" s="31" t="s">
        <v>491</v>
      </c>
      <c r="F237" s="31" t="s">
        <v>399</v>
      </c>
      <c r="G237" s="32">
        <v>10</v>
      </c>
      <c r="H237" s="94" t="s">
        <v>500</v>
      </c>
      <c r="I237" s="87">
        <v>12</v>
      </c>
      <c r="J237" s="88">
        <v>7.5</v>
      </c>
      <c r="K237" s="85">
        <v>7506.15</v>
      </c>
      <c r="L237" s="89">
        <v>3.625</v>
      </c>
      <c r="M237" s="90">
        <v>3628</v>
      </c>
      <c r="N237" s="68">
        <v>2177</v>
      </c>
      <c r="O237" s="68">
        <f t="shared" si="8"/>
        <v>1451</v>
      </c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</row>
    <row r="238" s="5" customFormat="1" ht="21" customHeight="1" spans="1:243">
      <c r="A238" s="44">
        <v>155</v>
      </c>
      <c r="B238" s="44" t="s">
        <v>396</v>
      </c>
      <c r="C238" s="31" t="s">
        <v>501</v>
      </c>
      <c r="D238" s="31" t="s">
        <v>51</v>
      </c>
      <c r="E238" s="31" t="s">
        <v>491</v>
      </c>
      <c r="F238" s="31" t="s">
        <v>404</v>
      </c>
      <c r="G238" s="32">
        <v>5</v>
      </c>
      <c r="H238" s="94" t="s">
        <v>502</v>
      </c>
      <c r="I238" s="87">
        <v>12</v>
      </c>
      <c r="J238" s="88">
        <v>6.9</v>
      </c>
      <c r="K238" s="85">
        <v>4132.5</v>
      </c>
      <c r="L238" s="89">
        <v>3.625</v>
      </c>
      <c r="M238" s="90">
        <v>2171</v>
      </c>
      <c r="N238" s="68">
        <v>1303</v>
      </c>
      <c r="O238" s="68">
        <f t="shared" si="8"/>
        <v>868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</row>
    <row r="239" s="5" customFormat="1" ht="21" customHeight="1" spans="1:243">
      <c r="A239" s="44"/>
      <c r="B239" s="44" t="s">
        <v>396</v>
      </c>
      <c r="C239" s="31"/>
      <c r="D239" s="31" t="s">
        <v>51</v>
      </c>
      <c r="E239" s="31" t="s">
        <v>491</v>
      </c>
      <c r="F239" s="31" t="s">
        <v>399</v>
      </c>
      <c r="G239" s="32">
        <v>5</v>
      </c>
      <c r="H239" s="95" t="s">
        <v>503</v>
      </c>
      <c r="I239" s="91">
        <v>12</v>
      </c>
      <c r="J239" s="92">
        <v>8.3</v>
      </c>
      <c r="K239" s="91">
        <v>2028.77</v>
      </c>
      <c r="L239" s="89">
        <v>3.625</v>
      </c>
      <c r="M239" s="90">
        <v>886</v>
      </c>
      <c r="N239" s="68">
        <v>532</v>
      </c>
      <c r="O239" s="68">
        <f t="shared" si="8"/>
        <v>354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</row>
    <row r="240" s="5" customFormat="1" ht="21" customHeight="1" spans="1:243">
      <c r="A240" s="44">
        <v>156</v>
      </c>
      <c r="B240" s="30" t="s">
        <v>396</v>
      </c>
      <c r="C240" s="31" t="s">
        <v>504</v>
      </c>
      <c r="D240" s="31" t="s">
        <v>51</v>
      </c>
      <c r="E240" s="31" t="s">
        <v>491</v>
      </c>
      <c r="F240" s="31" t="s">
        <v>404</v>
      </c>
      <c r="G240" s="32">
        <v>5</v>
      </c>
      <c r="H240" s="94" t="s">
        <v>497</v>
      </c>
      <c r="I240" s="87">
        <v>12</v>
      </c>
      <c r="J240" s="88">
        <v>6.8</v>
      </c>
      <c r="K240" s="85">
        <v>4132.5</v>
      </c>
      <c r="L240" s="89">
        <v>3.625</v>
      </c>
      <c r="M240" s="90">
        <v>2203</v>
      </c>
      <c r="N240" s="68">
        <v>1322</v>
      </c>
      <c r="O240" s="68">
        <f t="shared" si="8"/>
        <v>881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</row>
    <row r="241" s="5" customFormat="1" ht="21" customHeight="1" spans="1:243">
      <c r="A241" s="44">
        <v>157</v>
      </c>
      <c r="B241" s="30" t="s">
        <v>396</v>
      </c>
      <c r="C241" s="31" t="s">
        <v>505</v>
      </c>
      <c r="D241" s="31" t="s">
        <v>51</v>
      </c>
      <c r="E241" s="31" t="s">
        <v>491</v>
      </c>
      <c r="F241" s="31" t="s">
        <v>399</v>
      </c>
      <c r="G241" s="32">
        <v>5</v>
      </c>
      <c r="H241" s="85" t="s">
        <v>286</v>
      </c>
      <c r="I241" s="87">
        <v>12</v>
      </c>
      <c r="J241" s="88">
        <v>7.5</v>
      </c>
      <c r="K241" s="85">
        <v>3771.58</v>
      </c>
      <c r="L241" s="89">
        <v>3.625</v>
      </c>
      <c r="M241" s="90">
        <v>1823</v>
      </c>
      <c r="N241" s="68">
        <v>1094</v>
      </c>
      <c r="O241" s="68">
        <f t="shared" si="8"/>
        <v>729</v>
      </c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</row>
    <row r="242" s="5" customFormat="1" ht="21" customHeight="1" spans="1:243">
      <c r="A242" s="44">
        <v>158</v>
      </c>
      <c r="B242" s="30" t="s">
        <v>396</v>
      </c>
      <c r="C242" s="31" t="s">
        <v>506</v>
      </c>
      <c r="D242" s="31" t="s">
        <v>51</v>
      </c>
      <c r="E242" s="31" t="s">
        <v>491</v>
      </c>
      <c r="F242" s="31" t="s">
        <v>399</v>
      </c>
      <c r="G242" s="32">
        <v>8</v>
      </c>
      <c r="H242" s="85" t="s">
        <v>507</v>
      </c>
      <c r="I242" s="87">
        <v>12</v>
      </c>
      <c r="J242" s="88">
        <v>7.5</v>
      </c>
      <c r="K242" s="85">
        <v>4813.16</v>
      </c>
      <c r="L242" s="89">
        <v>3.625</v>
      </c>
      <c r="M242" s="90">
        <v>2326</v>
      </c>
      <c r="N242" s="68">
        <v>1396</v>
      </c>
      <c r="O242" s="68">
        <f t="shared" si="8"/>
        <v>930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</row>
    <row r="243" s="5" customFormat="1" ht="21" customHeight="1" spans="1:243">
      <c r="A243" s="44">
        <v>159</v>
      </c>
      <c r="B243" s="30" t="s">
        <v>396</v>
      </c>
      <c r="C243" s="31" t="s">
        <v>508</v>
      </c>
      <c r="D243" s="31" t="s">
        <v>51</v>
      </c>
      <c r="E243" s="31" t="s">
        <v>491</v>
      </c>
      <c r="F243" s="31" t="s">
        <v>404</v>
      </c>
      <c r="G243" s="32">
        <v>5</v>
      </c>
      <c r="H243" s="85" t="s">
        <v>286</v>
      </c>
      <c r="I243" s="87">
        <v>12</v>
      </c>
      <c r="J243" s="88">
        <v>7.5</v>
      </c>
      <c r="K243" s="85">
        <v>3765.39</v>
      </c>
      <c r="L243" s="89">
        <v>3.625</v>
      </c>
      <c r="M243" s="90">
        <v>1820</v>
      </c>
      <c r="N243" s="68">
        <v>1092</v>
      </c>
      <c r="O243" s="68">
        <f t="shared" si="8"/>
        <v>728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</row>
    <row r="244" s="5" customFormat="1" ht="21" customHeight="1" spans="1:243">
      <c r="A244" s="44">
        <v>160</v>
      </c>
      <c r="B244" s="44" t="s">
        <v>396</v>
      </c>
      <c r="C244" s="31" t="s">
        <v>509</v>
      </c>
      <c r="D244" s="31" t="s">
        <v>51</v>
      </c>
      <c r="E244" s="31" t="s">
        <v>491</v>
      </c>
      <c r="F244" s="31" t="s">
        <v>404</v>
      </c>
      <c r="G244" s="32">
        <v>5</v>
      </c>
      <c r="H244" s="85" t="s">
        <v>510</v>
      </c>
      <c r="I244" s="87">
        <v>12</v>
      </c>
      <c r="J244" s="88">
        <v>6.9</v>
      </c>
      <c r="K244" s="85">
        <v>4132.5</v>
      </c>
      <c r="L244" s="89">
        <v>3.625</v>
      </c>
      <c r="M244" s="90">
        <v>2171</v>
      </c>
      <c r="N244" s="68">
        <v>1303</v>
      </c>
      <c r="O244" s="68">
        <f t="shared" si="8"/>
        <v>868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</row>
    <row r="245" s="5" customFormat="1" ht="21" customHeight="1" spans="1:243">
      <c r="A245" s="44"/>
      <c r="B245" s="44" t="s">
        <v>396</v>
      </c>
      <c r="C245" s="31"/>
      <c r="D245" s="31" t="s">
        <v>51</v>
      </c>
      <c r="E245" s="31" t="s">
        <v>491</v>
      </c>
      <c r="F245" s="31" t="s">
        <v>399</v>
      </c>
      <c r="G245" s="32">
        <v>7</v>
      </c>
      <c r="H245" s="85" t="s">
        <v>511</v>
      </c>
      <c r="I245" s="87">
        <v>12</v>
      </c>
      <c r="J245" s="88">
        <v>7.5</v>
      </c>
      <c r="K245" s="85">
        <v>3158.64</v>
      </c>
      <c r="L245" s="89">
        <v>3.625</v>
      </c>
      <c r="M245" s="90">
        <v>1527</v>
      </c>
      <c r="N245" s="68">
        <v>916</v>
      </c>
      <c r="O245" s="68">
        <f t="shared" si="8"/>
        <v>611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</row>
    <row r="246" s="5" customFormat="1" ht="21" customHeight="1" spans="1:243">
      <c r="A246" s="44">
        <v>161</v>
      </c>
      <c r="B246" s="30" t="s">
        <v>396</v>
      </c>
      <c r="C246" s="31" t="s">
        <v>512</v>
      </c>
      <c r="D246" s="31" t="s">
        <v>51</v>
      </c>
      <c r="E246" s="31" t="s">
        <v>491</v>
      </c>
      <c r="F246" s="31" t="s">
        <v>404</v>
      </c>
      <c r="G246" s="32">
        <v>5</v>
      </c>
      <c r="H246" s="85" t="s">
        <v>437</v>
      </c>
      <c r="I246" s="87">
        <v>12</v>
      </c>
      <c r="J246" s="88">
        <v>6.9</v>
      </c>
      <c r="K246" s="85">
        <v>4132.5</v>
      </c>
      <c r="L246" s="89">
        <v>3.625</v>
      </c>
      <c r="M246" s="90">
        <v>2171</v>
      </c>
      <c r="N246" s="68">
        <v>1303</v>
      </c>
      <c r="O246" s="68">
        <f t="shared" si="8"/>
        <v>868</v>
      </c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</row>
    <row r="247" s="5" customFormat="1" ht="21" customHeight="1" spans="1:243">
      <c r="A247" s="44">
        <v>162</v>
      </c>
      <c r="B247" s="30" t="s">
        <v>396</v>
      </c>
      <c r="C247" s="31" t="s">
        <v>513</v>
      </c>
      <c r="D247" s="31" t="s">
        <v>51</v>
      </c>
      <c r="E247" s="31" t="s">
        <v>491</v>
      </c>
      <c r="F247" s="31" t="s">
        <v>399</v>
      </c>
      <c r="G247" s="32">
        <v>8</v>
      </c>
      <c r="H247" s="85" t="s">
        <v>507</v>
      </c>
      <c r="I247" s="87">
        <v>12</v>
      </c>
      <c r="J247" s="88">
        <v>7.5</v>
      </c>
      <c r="K247" s="85">
        <v>3851.52</v>
      </c>
      <c r="L247" s="89">
        <v>3.625</v>
      </c>
      <c r="M247" s="90">
        <v>1862</v>
      </c>
      <c r="N247" s="68">
        <v>1117</v>
      </c>
      <c r="O247" s="68">
        <f t="shared" si="8"/>
        <v>745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</row>
    <row r="248" s="5" customFormat="1" ht="21" customHeight="1" spans="1:243">
      <c r="A248" s="44">
        <v>163</v>
      </c>
      <c r="B248" s="30" t="s">
        <v>396</v>
      </c>
      <c r="C248" s="31" t="s">
        <v>514</v>
      </c>
      <c r="D248" s="31" t="s">
        <v>51</v>
      </c>
      <c r="E248" s="31" t="s">
        <v>491</v>
      </c>
      <c r="F248" s="31" t="s">
        <v>404</v>
      </c>
      <c r="G248" s="32">
        <v>5</v>
      </c>
      <c r="H248" s="85" t="s">
        <v>266</v>
      </c>
      <c r="I248" s="87">
        <v>12</v>
      </c>
      <c r="J248" s="88">
        <v>6.9</v>
      </c>
      <c r="K248" s="85">
        <v>4132.5</v>
      </c>
      <c r="L248" s="89">
        <v>3.625</v>
      </c>
      <c r="M248" s="90">
        <v>2171</v>
      </c>
      <c r="N248" s="68">
        <v>1303</v>
      </c>
      <c r="O248" s="68">
        <f t="shared" si="8"/>
        <v>868</v>
      </c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</row>
    <row r="249" s="5" customFormat="1" ht="21" customHeight="1" spans="1:243">
      <c r="A249" s="44">
        <v>164</v>
      </c>
      <c r="B249" s="44" t="s">
        <v>396</v>
      </c>
      <c r="C249" s="31" t="s">
        <v>515</v>
      </c>
      <c r="D249" s="31" t="s">
        <v>51</v>
      </c>
      <c r="E249" s="31" t="s">
        <v>516</v>
      </c>
      <c r="F249" s="31" t="s">
        <v>404</v>
      </c>
      <c r="G249" s="32">
        <v>5</v>
      </c>
      <c r="H249" s="85" t="s">
        <v>517</v>
      </c>
      <c r="I249" s="87">
        <v>12</v>
      </c>
      <c r="J249" s="88">
        <v>6.9</v>
      </c>
      <c r="K249" s="85">
        <v>4132.5</v>
      </c>
      <c r="L249" s="89">
        <v>3.625</v>
      </c>
      <c r="M249" s="90">
        <v>2171</v>
      </c>
      <c r="N249" s="68">
        <v>1303</v>
      </c>
      <c r="O249" s="68">
        <f t="shared" si="8"/>
        <v>868</v>
      </c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</row>
    <row r="250" s="5" customFormat="1" ht="21" customHeight="1" spans="1:243">
      <c r="A250" s="44"/>
      <c r="B250" s="44" t="s">
        <v>396</v>
      </c>
      <c r="C250" s="31"/>
      <c r="D250" s="31" t="s">
        <v>51</v>
      </c>
      <c r="E250" s="31" t="s">
        <v>516</v>
      </c>
      <c r="F250" s="31" t="s">
        <v>399</v>
      </c>
      <c r="G250" s="32">
        <v>6</v>
      </c>
      <c r="H250" s="95" t="s">
        <v>518</v>
      </c>
      <c r="I250" s="91">
        <v>12</v>
      </c>
      <c r="J250" s="92">
        <v>6.66</v>
      </c>
      <c r="K250" s="91">
        <v>4764</v>
      </c>
      <c r="L250" s="89">
        <v>3.625</v>
      </c>
      <c r="M250" s="90">
        <v>2593</v>
      </c>
      <c r="N250" s="68">
        <v>1556</v>
      </c>
      <c r="O250" s="68">
        <f t="shared" si="8"/>
        <v>1037</v>
      </c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</row>
    <row r="251" s="5" customFormat="1" ht="21" customHeight="1" spans="1:243">
      <c r="A251" s="44">
        <v>165</v>
      </c>
      <c r="B251" s="30" t="s">
        <v>396</v>
      </c>
      <c r="C251" s="31" t="s">
        <v>519</v>
      </c>
      <c r="D251" s="31" t="s">
        <v>51</v>
      </c>
      <c r="E251" s="31" t="s">
        <v>520</v>
      </c>
      <c r="F251" s="31" t="s">
        <v>399</v>
      </c>
      <c r="G251" s="32">
        <v>6</v>
      </c>
      <c r="H251" s="95" t="s">
        <v>518</v>
      </c>
      <c r="I251" s="91">
        <v>12</v>
      </c>
      <c r="J251" s="92">
        <v>6.66</v>
      </c>
      <c r="K251" s="91">
        <v>4764</v>
      </c>
      <c r="L251" s="89">
        <v>3.625</v>
      </c>
      <c r="M251" s="90">
        <v>2593</v>
      </c>
      <c r="N251" s="68">
        <v>1556</v>
      </c>
      <c r="O251" s="68">
        <f t="shared" si="8"/>
        <v>1037</v>
      </c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</row>
    <row r="252" s="5" customFormat="1" ht="21" customHeight="1" spans="1:243">
      <c r="A252" s="44">
        <v>166</v>
      </c>
      <c r="B252" s="30" t="s">
        <v>396</v>
      </c>
      <c r="C252" s="31" t="s">
        <v>521</v>
      </c>
      <c r="D252" s="31" t="s">
        <v>51</v>
      </c>
      <c r="E252" s="31" t="s">
        <v>522</v>
      </c>
      <c r="F252" s="31" t="s">
        <v>404</v>
      </c>
      <c r="G252" s="32">
        <v>5</v>
      </c>
      <c r="H252" s="95" t="s">
        <v>523</v>
      </c>
      <c r="I252" s="91">
        <v>12</v>
      </c>
      <c r="J252" s="92">
        <v>6.9</v>
      </c>
      <c r="K252" s="91">
        <v>4132.5</v>
      </c>
      <c r="L252" s="89">
        <v>3.625</v>
      </c>
      <c r="M252" s="90">
        <v>2171</v>
      </c>
      <c r="N252" s="68">
        <v>1303</v>
      </c>
      <c r="O252" s="68">
        <f t="shared" si="8"/>
        <v>868</v>
      </c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</row>
    <row r="253" s="5" customFormat="1" ht="21" customHeight="1" spans="1:243">
      <c r="A253" s="44">
        <v>167</v>
      </c>
      <c r="B253" s="30" t="s">
        <v>396</v>
      </c>
      <c r="C253" s="31" t="s">
        <v>524</v>
      </c>
      <c r="D253" s="31" t="s">
        <v>51</v>
      </c>
      <c r="E253" s="31" t="s">
        <v>525</v>
      </c>
      <c r="F253" s="31" t="s">
        <v>404</v>
      </c>
      <c r="G253" s="32">
        <v>5</v>
      </c>
      <c r="H253" s="95" t="s">
        <v>526</v>
      </c>
      <c r="I253" s="91">
        <v>12</v>
      </c>
      <c r="J253" s="92">
        <v>6.9</v>
      </c>
      <c r="K253" s="91">
        <v>4132.5</v>
      </c>
      <c r="L253" s="89">
        <v>3.625</v>
      </c>
      <c r="M253" s="90">
        <v>2171</v>
      </c>
      <c r="N253" s="68">
        <v>1303</v>
      </c>
      <c r="O253" s="68">
        <f t="shared" si="8"/>
        <v>868</v>
      </c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</row>
    <row r="254" s="5" customFormat="1" ht="21" customHeight="1" spans="1:243">
      <c r="A254" s="44">
        <v>168</v>
      </c>
      <c r="B254" s="30" t="s">
        <v>396</v>
      </c>
      <c r="C254" s="31" t="s">
        <v>527</v>
      </c>
      <c r="D254" s="31" t="s">
        <v>51</v>
      </c>
      <c r="E254" s="31" t="s">
        <v>528</v>
      </c>
      <c r="F254" s="31" t="s">
        <v>404</v>
      </c>
      <c r="G254" s="32">
        <v>5</v>
      </c>
      <c r="H254" s="95" t="s">
        <v>529</v>
      </c>
      <c r="I254" s="91">
        <v>12</v>
      </c>
      <c r="J254" s="92">
        <v>6.9</v>
      </c>
      <c r="K254" s="91">
        <v>4132.5</v>
      </c>
      <c r="L254" s="89">
        <v>3.625</v>
      </c>
      <c r="M254" s="90">
        <v>2171</v>
      </c>
      <c r="N254" s="68">
        <v>1303</v>
      </c>
      <c r="O254" s="68">
        <f t="shared" si="8"/>
        <v>868</v>
      </c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</row>
    <row r="255" s="5" customFormat="1" ht="21" customHeight="1" spans="1:243">
      <c r="A255" s="44">
        <v>169</v>
      </c>
      <c r="B255" s="30" t="s">
        <v>396</v>
      </c>
      <c r="C255" s="31" t="s">
        <v>530</v>
      </c>
      <c r="D255" s="31" t="s">
        <v>51</v>
      </c>
      <c r="E255" s="31" t="s">
        <v>528</v>
      </c>
      <c r="F255" s="31" t="s">
        <v>531</v>
      </c>
      <c r="G255" s="32">
        <v>5</v>
      </c>
      <c r="H255" s="95" t="s">
        <v>262</v>
      </c>
      <c r="I255" s="91">
        <v>12</v>
      </c>
      <c r="J255" s="92">
        <v>6.9</v>
      </c>
      <c r="K255" s="91">
        <v>4132.5</v>
      </c>
      <c r="L255" s="89">
        <v>3.625</v>
      </c>
      <c r="M255" s="90">
        <v>2171</v>
      </c>
      <c r="N255" s="68">
        <v>1303</v>
      </c>
      <c r="O255" s="68">
        <f t="shared" si="8"/>
        <v>868</v>
      </c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</row>
    <row r="256" s="5" customFormat="1" ht="21" customHeight="1" spans="1:243">
      <c r="A256" s="44">
        <v>170</v>
      </c>
      <c r="B256" s="44" t="s">
        <v>396</v>
      </c>
      <c r="C256" s="31" t="s">
        <v>532</v>
      </c>
      <c r="D256" s="31" t="s">
        <v>51</v>
      </c>
      <c r="E256" s="31" t="s">
        <v>520</v>
      </c>
      <c r="F256" s="31" t="s">
        <v>531</v>
      </c>
      <c r="G256" s="32">
        <v>5</v>
      </c>
      <c r="H256" s="95" t="s">
        <v>533</v>
      </c>
      <c r="I256" s="91">
        <v>12</v>
      </c>
      <c r="J256" s="92">
        <v>6.9</v>
      </c>
      <c r="K256" s="91">
        <v>4132.5</v>
      </c>
      <c r="L256" s="89">
        <v>3.625</v>
      </c>
      <c r="M256" s="90">
        <v>2171</v>
      </c>
      <c r="N256" s="68">
        <v>1303</v>
      </c>
      <c r="O256" s="68">
        <f t="shared" si="8"/>
        <v>868</v>
      </c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</row>
    <row r="257" s="5" customFormat="1" ht="21" customHeight="1" spans="1:243">
      <c r="A257" s="44"/>
      <c r="B257" s="44" t="s">
        <v>396</v>
      </c>
      <c r="C257" s="31"/>
      <c r="D257" s="31" t="s">
        <v>51</v>
      </c>
      <c r="E257" s="31" t="s">
        <v>520</v>
      </c>
      <c r="F257" s="31" t="s">
        <v>399</v>
      </c>
      <c r="G257" s="32">
        <v>6</v>
      </c>
      <c r="H257" s="95" t="s">
        <v>518</v>
      </c>
      <c r="I257" s="91">
        <v>12</v>
      </c>
      <c r="J257" s="92">
        <v>6.66</v>
      </c>
      <c r="K257" s="91">
        <v>3197.81</v>
      </c>
      <c r="L257" s="89">
        <v>3.625</v>
      </c>
      <c r="M257" s="90">
        <v>1741</v>
      </c>
      <c r="N257" s="68">
        <v>1044</v>
      </c>
      <c r="O257" s="68">
        <f t="shared" si="8"/>
        <v>697</v>
      </c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</row>
    <row r="258" s="5" customFormat="1" ht="21" customHeight="1" spans="1:243">
      <c r="A258" s="44">
        <v>171</v>
      </c>
      <c r="B258" s="30" t="s">
        <v>396</v>
      </c>
      <c r="C258" s="31" t="s">
        <v>534</v>
      </c>
      <c r="D258" s="31" t="s">
        <v>51</v>
      </c>
      <c r="E258" s="31" t="s">
        <v>491</v>
      </c>
      <c r="F258" s="31" t="s">
        <v>399</v>
      </c>
      <c r="G258" s="32">
        <v>5</v>
      </c>
      <c r="H258" s="95" t="s">
        <v>503</v>
      </c>
      <c r="I258" s="91">
        <v>12</v>
      </c>
      <c r="J258" s="92">
        <v>8.3</v>
      </c>
      <c r="K258" s="91">
        <v>2028.77</v>
      </c>
      <c r="L258" s="89">
        <v>3.625</v>
      </c>
      <c r="M258" s="90">
        <v>886</v>
      </c>
      <c r="N258" s="68">
        <v>532</v>
      </c>
      <c r="O258" s="68">
        <f t="shared" si="8"/>
        <v>354</v>
      </c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</row>
    <row r="259" s="5" customFormat="1" ht="21" customHeight="1" spans="1:243">
      <c r="A259" s="44">
        <v>172</v>
      </c>
      <c r="B259" s="30" t="s">
        <v>396</v>
      </c>
      <c r="C259" s="31" t="s">
        <v>535</v>
      </c>
      <c r="D259" s="31" t="s">
        <v>51</v>
      </c>
      <c r="E259" s="31" t="s">
        <v>520</v>
      </c>
      <c r="F259" s="31" t="s">
        <v>531</v>
      </c>
      <c r="G259" s="32">
        <v>5</v>
      </c>
      <c r="H259" s="95" t="s">
        <v>536</v>
      </c>
      <c r="I259" s="91">
        <v>12</v>
      </c>
      <c r="J259" s="92">
        <v>6.9</v>
      </c>
      <c r="K259" s="91">
        <v>4132.5</v>
      </c>
      <c r="L259" s="89">
        <v>3.625</v>
      </c>
      <c r="M259" s="90">
        <v>2171</v>
      </c>
      <c r="N259" s="68">
        <v>1303</v>
      </c>
      <c r="O259" s="68">
        <f t="shared" si="8"/>
        <v>868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</row>
    <row r="260" s="5" customFormat="1" ht="21" customHeight="1" spans="1:243">
      <c r="A260" s="44">
        <v>173</v>
      </c>
      <c r="B260" s="30" t="s">
        <v>396</v>
      </c>
      <c r="C260" s="31" t="s">
        <v>537</v>
      </c>
      <c r="D260" s="31" t="s">
        <v>51</v>
      </c>
      <c r="E260" s="31" t="s">
        <v>491</v>
      </c>
      <c r="F260" s="31" t="s">
        <v>531</v>
      </c>
      <c r="G260" s="32">
        <v>5</v>
      </c>
      <c r="H260" s="95" t="s">
        <v>538</v>
      </c>
      <c r="I260" s="91">
        <v>12</v>
      </c>
      <c r="J260" s="92">
        <v>6.9</v>
      </c>
      <c r="K260" s="91">
        <v>4132.5</v>
      </c>
      <c r="L260" s="89">
        <v>3.625</v>
      </c>
      <c r="M260" s="90">
        <v>2171</v>
      </c>
      <c r="N260" s="68">
        <v>1303</v>
      </c>
      <c r="O260" s="68">
        <f t="shared" si="8"/>
        <v>868</v>
      </c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</row>
    <row r="261" s="5" customFormat="1" ht="21" customHeight="1" spans="1:243">
      <c r="A261" s="44">
        <v>174</v>
      </c>
      <c r="B261" s="30" t="s">
        <v>396</v>
      </c>
      <c r="C261" s="31" t="s">
        <v>539</v>
      </c>
      <c r="D261" s="31" t="s">
        <v>51</v>
      </c>
      <c r="E261" s="31" t="s">
        <v>540</v>
      </c>
      <c r="F261" s="31" t="s">
        <v>531</v>
      </c>
      <c r="G261" s="32">
        <v>5</v>
      </c>
      <c r="H261" s="95" t="s">
        <v>541</v>
      </c>
      <c r="I261" s="91">
        <v>12</v>
      </c>
      <c r="J261" s="92">
        <v>6.9</v>
      </c>
      <c r="K261" s="91">
        <v>4132.5</v>
      </c>
      <c r="L261" s="89">
        <v>3.625</v>
      </c>
      <c r="M261" s="90">
        <v>2171</v>
      </c>
      <c r="N261" s="68">
        <v>1303</v>
      </c>
      <c r="O261" s="68">
        <f t="shared" si="8"/>
        <v>868</v>
      </c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</row>
    <row r="262" s="5" customFormat="1" ht="21" customHeight="1" spans="1:243">
      <c r="A262" s="44">
        <v>175</v>
      </c>
      <c r="B262" s="30" t="s">
        <v>396</v>
      </c>
      <c r="C262" s="31" t="s">
        <v>542</v>
      </c>
      <c r="D262" s="31" t="s">
        <v>51</v>
      </c>
      <c r="E262" s="31" t="s">
        <v>543</v>
      </c>
      <c r="F262" s="31" t="s">
        <v>531</v>
      </c>
      <c r="G262" s="32">
        <v>5</v>
      </c>
      <c r="H262" s="95" t="s">
        <v>544</v>
      </c>
      <c r="I262" s="91">
        <v>12</v>
      </c>
      <c r="J262" s="92">
        <v>6.9</v>
      </c>
      <c r="K262" s="91">
        <v>4132.5</v>
      </c>
      <c r="L262" s="89">
        <v>3.625</v>
      </c>
      <c r="M262" s="90">
        <v>2171</v>
      </c>
      <c r="N262" s="68">
        <v>1303</v>
      </c>
      <c r="O262" s="68">
        <f t="shared" si="8"/>
        <v>868</v>
      </c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</row>
    <row r="263" s="5" customFormat="1" ht="21" customHeight="1" spans="1:243">
      <c r="A263" s="44">
        <v>176</v>
      </c>
      <c r="B263" s="30" t="s">
        <v>396</v>
      </c>
      <c r="C263" s="31" t="s">
        <v>545</v>
      </c>
      <c r="D263" s="31" t="s">
        <v>51</v>
      </c>
      <c r="E263" s="31" t="s">
        <v>540</v>
      </c>
      <c r="F263" s="31" t="s">
        <v>531</v>
      </c>
      <c r="G263" s="32">
        <v>5</v>
      </c>
      <c r="H263" s="95" t="s">
        <v>546</v>
      </c>
      <c r="I263" s="91">
        <v>12</v>
      </c>
      <c r="J263" s="92">
        <v>6.9</v>
      </c>
      <c r="K263" s="91">
        <v>4132.5</v>
      </c>
      <c r="L263" s="89">
        <v>3.625</v>
      </c>
      <c r="M263" s="90">
        <v>2171</v>
      </c>
      <c r="N263" s="68">
        <v>1303</v>
      </c>
      <c r="O263" s="68">
        <f t="shared" si="8"/>
        <v>868</v>
      </c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</row>
    <row r="264" s="5" customFormat="1" ht="21" customHeight="1" spans="1:243">
      <c r="A264" s="44">
        <v>177</v>
      </c>
      <c r="B264" s="44" t="s">
        <v>396</v>
      </c>
      <c r="C264" s="31" t="s">
        <v>547</v>
      </c>
      <c r="D264" s="31" t="s">
        <v>51</v>
      </c>
      <c r="E264" s="31" t="s">
        <v>543</v>
      </c>
      <c r="F264" s="31" t="s">
        <v>531</v>
      </c>
      <c r="G264" s="32">
        <v>5</v>
      </c>
      <c r="H264" s="95" t="s">
        <v>548</v>
      </c>
      <c r="I264" s="91">
        <v>12</v>
      </c>
      <c r="J264" s="92">
        <v>6.9</v>
      </c>
      <c r="K264" s="91">
        <v>4132.5</v>
      </c>
      <c r="L264" s="89">
        <v>3.625</v>
      </c>
      <c r="M264" s="90">
        <v>2171</v>
      </c>
      <c r="N264" s="68">
        <v>1303</v>
      </c>
      <c r="O264" s="68">
        <f t="shared" si="8"/>
        <v>868</v>
      </c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</row>
    <row r="265" s="5" customFormat="1" ht="21" customHeight="1" spans="1:243">
      <c r="A265" s="44"/>
      <c r="B265" s="44" t="s">
        <v>396</v>
      </c>
      <c r="C265" s="31"/>
      <c r="D265" s="31" t="s">
        <v>51</v>
      </c>
      <c r="E265" s="31" t="s">
        <v>543</v>
      </c>
      <c r="F265" s="31" t="s">
        <v>399</v>
      </c>
      <c r="G265" s="32">
        <v>8</v>
      </c>
      <c r="H265" s="95" t="s">
        <v>356</v>
      </c>
      <c r="I265" s="91">
        <v>12</v>
      </c>
      <c r="J265" s="92">
        <v>8.3</v>
      </c>
      <c r="K265" s="91">
        <v>6826.19</v>
      </c>
      <c r="L265" s="89">
        <v>3.625</v>
      </c>
      <c r="M265" s="90">
        <v>2981</v>
      </c>
      <c r="N265" s="68">
        <v>1789</v>
      </c>
      <c r="O265" s="68">
        <f t="shared" si="8"/>
        <v>1192</v>
      </c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</row>
    <row r="266" s="5" customFormat="1" ht="21" customHeight="1" spans="1:243">
      <c r="A266" s="44">
        <v>178</v>
      </c>
      <c r="B266" s="44" t="s">
        <v>396</v>
      </c>
      <c r="C266" s="31" t="s">
        <v>549</v>
      </c>
      <c r="D266" s="31" t="s">
        <v>51</v>
      </c>
      <c r="E266" s="31" t="s">
        <v>491</v>
      </c>
      <c r="F266" s="31" t="s">
        <v>531</v>
      </c>
      <c r="G266" s="32">
        <v>5</v>
      </c>
      <c r="H266" s="95" t="s">
        <v>550</v>
      </c>
      <c r="I266" s="91">
        <v>12</v>
      </c>
      <c r="J266" s="92">
        <v>6.9</v>
      </c>
      <c r="K266" s="91">
        <v>4132.5</v>
      </c>
      <c r="L266" s="89">
        <v>3.625</v>
      </c>
      <c r="M266" s="90">
        <v>2171</v>
      </c>
      <c r="N266" s="68">
        <v>1303</v>
      </c>
      <c r="O266" s="68">
        <f t="shared" ref="O266:O329" si="9">M266-N266</f>
        <v>868</v>
      </c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</row>
    <row r="267" s="5" customFormat="1" ht="21" customHeight="1" spans="1:243">
      <c r="A267" s="44"/>
      <c r="B267" s="44" t="s">
        <v>396</v>
      </c>
      <c r="C267" s="31"/>
      <c r="D267" s="31" t="s">
        <v>51</v>
      </c>
      <c r="E267" s="31" t="s">
        <v>491</v>
      </c>
      <c r="F267" s="31" t="s">
        <v>399</v>
      </c>
      <c r="G267" s="32">
        <v>10</v>
      </c>
      <c r="H267" s="95" t="s">
        <v>400</v>
      </c>
      <c r="I267" s="91">
        <v>12</v>
      </c>
      <c r="J267" s="92">
        <v>8</v>
      </c>
      <c r="K267" s="91">
        <v>7518.52</v>
      </c>
      <c r="L267" s="89">
        <v>3.625</v>
      </c>
      <c r="M267" s="90">
        <v>3407</v>
      </c>
      <c r="N267" s="68">
        <v>2044</v>
      </c>
      <c r="O267" s="68">
        <f t="shared" si="9"/>
        <v>1363</v>
      </c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</row>
    <row r="268" s="5" customFormat="1" ht="21" customHeight="1" spans="1:243">
      <c r="A268" s="44">
        <v>179</v>
      </c>
      <c r="B268" s="30" t="s">
        <v>396</v>
      </c>
      <c r="C268" s="31" t="s">
        <v>551</v>
      </c>
      <c r="D268" s="31" t="s">
        <v>51</v>
      </c>
      <c r="E268" s="31" t="s">
        <v>516</v>
      </c>
      <c r="F268" s="31" t="s">
        <v>531</v>
      </c>
      <c r="G268" s="32">
        <v>5</v>
      </c>
      <c r="H268" s="95" t="s">
        <v>253</v>
      </c>
      <c r="I268" s="91">
        <v>12</v>
      </c>
      <c r="J268" s="92">
        <v>6.9</v>
      </c>
      <c r="K268" s="91">
        <v>4132.5</v>
      </c>
      <c r="L268" s="89">
        <v>3.625</v>
      </c>
      <c r="M268" s="90">
        <v>2171</v>
      </c>
      <c r="N268" s="68">
        <v>1303</v>
      </c>
      <c r="O268" s="68">
        <f t="shared" si="9"/>
        <v>868</v>
      </c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</row>
    <row r="269" s="5" customFormat="1" ht="21" customHeight="1" spans="1:243">
      <c r="A269" s="44">
        <v>180</v>
      </c>
      <c r="B269" s="30" t="s">
        <v>396</v>
      </c>
      <c r="C269" s="31" t="s">
        <v>552</v>
      </c>
      <c r="D269" s="31" t="s">
        <v>51</v>
      </c>
      <c r="E269" s="31" t="s">
        <v>540</v>
      </c>
      <c r="F269" s="31" t="s">
        <v>531</v>
      </c>
      <c r="G269" s="32">
        <v>5</v>
      </c>
      <c r="H269" s="95" t="s">
        <v>553</v>
      </c>
      <c r="I269" s="91">
        <v>12</v>
      </c>
      <c r="J269" s="92">
        <v>6.9</v>
      </c>
      <c r="K269" s="91">
        <v>4132.5</v>
      </c>
      <c r="L269" s="89">
        <v>3.625</v>
      </c>
      <c r="M269" s="90">
        <v>2171</v>
      </c>
      <c r="N269" s="68">
        <v>1303</v>
      </c>
      <c r="O269" s="68">
        <f t="shared" si="9"/>
        <v>868</v>
      </c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</row>
    <row r="270" s="5" customFormat="1" ht="21" customHeight="1" spans="1:243">
      <c r="A270" s="44">
        <v>181</v>
      </c>
      <c r="B270" s="30" t="s">
        <v>396</v>
      </c>
      <c r="C270" s="31" t="s">
        <v>554</v>
      </c>
      <c r="D270" s="31" t="s">
        <v>51</v>
      </c>
      <c r="E270" s="31" t="s">
        <v>516</v>
      </c>
      <c r="F270" s="31" t="s">
        <v>531</v>
      </c>
      <c r="G270" s="32">
        <v>5</v>
      </c>
      <c r="H270" s="85" t="s">
        <v>555</v>
      </c>
      <c r="I270" s="91">
        <v>12</v>
      </c>
      <c r="J270" s="92">
        <v>6.9</v>
      </c>
      <c r="K270" s="91">
        <v>4132.5</v>
      </c>
      <c r="L270" s="89">
        <v>3.625</v>
      </c>
      <c r="M270" s="90">
        <v>2171</v>
      </c>
      <c r="N270" s="68">
        <v>1303</v>
      </c>
      <c r="O270" s="68">
        <f t="shared" si="9"/>
        <v>868</v>
      </c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</row>
    <row r="271" s="5" customFormat="1" ht="21" customHeight="1" spans="1:243">
      <c r="A271" s="44">
        <v>182</v>
      </c>
      <c r="B271" s="30" t="s">
        <v>396</v>
      </c>
      <c r="C271" s="31" t="s">
        <v>556</v>
      </c>
      <c r="D271" s="31" t="s">
        <v>51</v>
      </c>
      <c r="E271" s="31" t="s">
        <v>516</v>
      </c>
      <c r="F271" s="31" t="s">
        <v>399</v>
      </c>
      <c r="G271" s="32">
        <v>10</v>
      </c>
      <c r="H271" s="95" t="s">
        <v>557</v>
      </c>
      <c r="I271" s="91">
        <v>12</v>
      </c>
      <c r="J271" s="92">
        <v>8</v>
      </c>
      <c r="K271" s="91">
        <v>7518.52</v>
      </c>
      <c r="L271" s="89">
        <v>3.625</v>
      </c>
      <c r="M271" s="90">
        <v>3407</v>
      </c>
      <c r="N271" s="68">
        <v>2044</v>
      </c>
      <c r="O271" s="68">
        <f t="shared" si="9"/>
        <v>1363</v>
      </c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</row>
    <row r="272" s="5" customFormat="1" ht="21" customHeight="1" spans="1:243">
      <c r="A272" s="44">
        <v>183</v>
      </c>
      <c r="B272" s="30" t="s">
        <v>396</v>
      </c>
      <c r="C272" s="31" t="s">
        <v>558</v>
      </c>
      <c r="D272" s="31" t="s">
        <v>51</v>
      </c>
      <c r="E272" s="31" t="s">
        <v>491</v>
      </c>
      <c r="F272" s="31" t="s">
        <v>531</v>
      </c>
      <c r="G272" s="32">
        <v>5</v>
      </c>
      <c r="H272" s="95" t="s">
        <v>559</v>
      </c>
      <c r="I272" s="91">
        <v>12</v>
      </c>
      <c r="J272" s="92">
        <v>6.9</v>
      </c>
      <c r="K272" s="91">
        <v>4132.5</v>
      </c>
      <c r="L272" s="89">
        <v>3.625</v>
      </c>
      <c r="M272" s="90">
        <v>2171</v>
      </c>
      <c r="N272" s="68">
        <v>1303</v>
      </c>
      <c r="O272" s="68">
        <f t="shared" si="9"/>
        <v>868</v>
      </c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</row>
    <row r="273" s="5" customFormat="1" ht="21" customHeight="1" spans="1:243">
      <c r="A273" s="44">
        <v>184</v>
      </c>
      <c r="B273" s="44" t="s">
        <v>396</v>
      </c>
      <c r="C273" s="31" t="s">
        <v>560</v>
      </c>
      <c r="D273" s="31" t="s">
        <v>51</v>
      </c>
      <c r="E273" s="31" t="s">
        <v>491</v>
      </c>
      <c r="F273" s="31" t="s">
        <v>531</v>
      </c>
      <c r="G273" s="32">
        <v>5</v>
      </c>
      <c r="H273" s="95" t="s">
        <v>561</v>
      </c>
      <c r="I273" s="91">
        <v>12</v>
      </c>
      <c r="J273" s="92">
        <v>6.9</v>
      </c>
      <c r="K273" s="91">
        <v>4132.5</v>
      </c>
      <c r="L273" s="89">
        <v>3.625</v>
      </c>
      <c r="M273" s="90">
        <v>2171</v>
      </c>
      <c r="N273" s="68">
        <v>1303</v>
      </c>
      <c r="O273" s="68">
        <f t="shared" si="9"/>
        <v>868</v>
      </c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</row>
    <row r="274" s="5" customFormat="1" ht="21" customHeight="1" spans="1:243">
      <c r="A274" s="44"/>
      <c r="B274" s="44" t="s">
        <v>396</v>
      </c>
      <c r="C274" s="31"/>
      <c r="D274" s="31" t="s">
        <v>51</v>
      </c>
      <c r="E274" s="31" t="s">
        <v>491</v>
      </c>
      <c r="F274" s="31" t="s">
        <v>399</v>
      </c>
      <c r="G274" s="32">
        <v>10</v>
      </c>
      <c r="H274" s="95" t="s">
        <v>562</v>
      </c>
      <c r="I274" s="91">
        <v>12</v>
      </c>
      <c r="J274" s="92">
        <v>6.9</v>
      </c>
      <c r="K274" s="91">
        <v>7506.15</v>
      </c>
      <c r="L274" s="89">
        <v>3.625</v>
      </c>
      <c r="M274" s="90">
        <v>3943</v>
      </c>
      <c r="N274" s="68">
        <v>2366</v>
      </c>
      <c r="O274" s="68">
        <f t="shared" si="9"/>
        <v>1577</v>
      </c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</row>
    <row r="275" s="5" customFormat="1" ht="21" customHeight="1" spans="1:243">
      <c r="A275" s="44">
        <v>185</v>
      </c>
      <c r="B275" s="44" t="s">
        <v>396</v>
      </c>
      <c r="C275" s="31" t="s">
        <v>563</v>
      </c>
      <c r="D275" s="31" t="s">
        <v>51</v>
      </c>
      <c r="E275" s="31" t="s">
        <v>491</v>
      </c>
      <c r="F275" s="31" t="s">
        <v>531</v>
      </c>
      <c r="G275" s="32">
        <v>5</v>
      </c>
      <c r="H275" s="95" t="s">
        <v>497</v>
      </c>
      <c r="I275" s="91">
        <v>12</v>
      </c>
      <c r="J275" s="92">
        <v>7.5</v>
      </c>
      <c r="K275" s="91">
        <v>4132.5</v>
      </c>
      <c r="L275" s="89">
        <v>3.625</v>
      </c>
      <c r="M275" s="90">
        <v>1997</v>
      </c>
      <c r="N275" s="68">
        <v>1198</v>
      </c>
      <c r="O275" s="68">
        <f t="shared" si="9"/>
        <v>799</v>
      </c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</row>
    <row r="276" s="5" customFormat="1" ht="21" customHeight="1" spans="1:243">
      <c r="A276" s="44"/>
      <c r="B276" s="44" t="s">
        <v>396</v>
      </c>
      <c r="C276" s="31"/>
      <c r="D276" s="31" t="s">
        <v>51</v>
      </c>
      <c r="E276" s="31" t="s">
        <v>491</v>
      </c>
      <c r="F276" s="31" t="s">
        <v>399</v>
      </c>
      <c r="G276" s="32">
        <v>8</v>
      </c>
      <c r="H276" s="95" t="s">
        <v>564</v>
      </c>
      <c r="I276" s="91">
        <v>12</v>
      </c>
      <c r="J276" s="92">
        <v>7.5</v>
      </c>
      <c r="K276" s="91">
        <v>4278.36</v>
      </c>
      <c r="L276" s="89">
        <v>3.625</v>
      </c>
      <c r="M276" s="90">
        <v>2068</v>
      </c>
      <c r="N276" s="68">
        <v>1241</v>
      </c>
      <c r="O276" s="68">
        <f t="shared" si="9"/>
        <v>827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</row>
    <row r="277" s="5" customFormat="1" ht="21" customHeight="1" spans="1:243">
      <c r="A277" s="44">
        <v>186</v>
      </c>
      <c r="B277" s="30" t="s">
        <v>396</v>
      </c>
      <c r="C277" s="31" t="s">
        <v>565</v>
      </c>
      <c r="D277" s="31" t="s">
        <v>51</v>
      </c>
      <c r="E277" s="31" t="s">
        <v>528</v>
      </c>
      <c r="F277" s="31" t="s">
        <v>531</v>
      </c>
      <c r="G277" s="32">
        <v>5</v>
      </c>
      <c r="H277" s="95" t="s">
        <v>566</v>
      </c>
      <c r="I277" s="91">
        <v>12</v>
      </c>
      <c r="J277" s="92">
        <v>6.9</v>
      </c>
      <c r="K277" s="91">
        <v>4132.5</v>
      </c>
      <c r="L277" s="89">
        <v>3.625</v>
      </c>
      <c r="M277" s="90">
        <v>2171</v>
      </c>
      <c r="N277" s="68">
        <v>1303</v>
      </c>
      <c r="O277" s="68">
        <f t="shared" si="9"/>
        <v>868</v>
      </c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</row>
    <row r="278" s="5" customFormat="1" ht="21" customHeight="1" spans="1:243">
      <c r="A278" s="44">
        <v>187</v>
      </c>
      <c r="B278" s="30" t="s">
        <v>396</v>
      </c>
      <c r="C278" s="31" t="s">
        <v>567</v>
      </c>
      <c r="D278" s="31" t="s">
        <v>51</v>
      </c>
      <c r="E278" s="31" t="s">
        <v>491</v>
      </c>
      <c r="F278" s="31" t="s">
        <v>531</v>
      </c>
      <c r="G278" s="32">
        <v>5</v>
      </c>
      <c r="H278" s="95" t="s">
        <v>463</v>
      </c>
      <c r="I278" s="91">
        <v>12</v>
      </c>
      <c r="J278" s="92">
        <v>6.9</v>
      </c>
      <c r="K278" s="91">
        <v>4132.5</v>
      </c>
      <c r="L278" s="89">
        <v>3.625</v>
      </c>
      <c r="M278" s="90">
        <v>2171</v>
      </c>
      <c r="N278" s="68">
        <v>1303</v>
      </c>
      <c r="O278" s="68">
        <f t="shared" si="9"/>
        <v>868</v>
      </c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</row>
    <row r="279" s="5" customFormat="1" ht="21" customHeight="1" spans="1:243">
      <c r="A279" s="44">
        <v>188</v>
      </c>
      <c r="B279" s="30" t="s">
        <v>396</v>
      </c>
      <c r="C279" s="31" t="s">
        <v>568</v>
      </c>
      <c r="D279" s="31" t="s">
        <v>51</v>
      </c>
      <c r="E279" s="31" t="s">
        <v>528</v>
      </c>
      <c r="F279" s="31" t="s">
        <v>531</v>
      </c>
      <c r="G279" s="32">
        <v>5</v>
      </c>
      <c r="H279" s="95" t="s">
        <v>569</v>
      </c>
      <c r="I279" s="91">
        <v>12</v>
      </c>
      <c r="J279" s="92">
        <v>6.9</v>
      </c>
      <c r="K279" s="91">
        <v>4132.5</v>
      </c>
      <c r="L279" s="89">
        <v>3.625</v>
      </c>
      <c r="M279" s="90">
        <v>2171</v>
      </c>
      <c r="N279" s="68">
        <v>1303</v>
      </c>
      <c r="O279" s="68">
        <f t="shared" si="9"/>
        <v>868</v>
      </c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</row>
    <row r="280" s="5" customFormat="1" ht="21" customHeight="1" spans="1:243">
      <c r="A280" s="44">
        <v>189</v>
      </c>
      <c r="B280" s="30" t="s">
        <v>396</v>
      </c>
      <c r="C280" s="31" t="s">
        <v>570</v>
      </c>
      <c r="D280" s="31" t="s">
        <v>51</v>
      </c>
      <c r="E280" s="31" t="s">
        <v>491</v>
      </c>
      <c r="F280" s="31" t="s">
        <v>531</v>
      </c>
      <c r="G280" s="32">
        <v>5</v>
      </c>
      <c r="H280" s="95" t="s">
        <v>571</v>
      </c>
      <c r="I280" s="91">
        <v>12</v>
      </c>
      <c r="J280" s="92">
        <v>6.9</v>
      </c>
      <c r="K280" s="91">
        <v>4132.5</v>
      </c>
      <c r="L280" s="89">
        <v>3.625</v>
      </c>
      <c r="M280" s="90">
        <v>2171</v>
      </c>
      <c r="N280" s="68">
        <v>1303</v>
      </c>
      <c r="O280" s="68">
        <f t="shared" si="9"/>
        <v>868</v>
      </c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</row>
    <row r="281" s="5" customFormat="1" ht="21" customHeight="1" spans="1:243">
      <c r="A281" s="44">
        <v>190</v>
      </c>
      <c r="B281" s="30" t="s">
        <v>396</v>
      </c>
      <c r="C281" s="31" t="s">
        <v>572</v>
      </c>
      <c r="D281" s="31" t="s">
        <v>51</v>
      </c>
      <c r="E281" s="31" t="s">
        <v>491</v>
      </c>
      <c r="F281" s="31" t="s">
        <v>531</v>
      </c>
      <c r="G281" s="32">
        <v>5</v>
      </c>
      <c r="H281" s="95" t="s">
        <v>573</v>
      </c>
      <c r="I281" s="91">
        <v>12</v>
      </c>
      <c r="J281" s="92">
        <v>6.9</v>
      </c>
      <c r="K281" s="91">
        <v>4132.5</v>
      </c>
      <c r="L281" s="89">
        <v>3.625</v>
      </c>
      <c r="M281" s="90">
        <v>2171</v>
      </c>
      <c r="N281" s="68">
        <v>1303</v>
      </c>
      <c r="O281" s="68">
        <f t="shared" si="9"/>
        <v>868</v>
      </c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</row>
    <row r="282" s="5" customFormat="1" ht="21" customHeight="1" spans="1:243">
      <c r="A282" s="44">
        <v>191</v>
      </c>
      <c r="B282" s="30" t="s">
        <v>396</v>
      </c>
      <c r="C282" s="31" t="s">
        <v>574</v>
      </c>
      <c r="D282" s="31" t="s">
        <v>51</v>
      </c>
      <c r="E282" s="31" t="s">
        <v>413</v>
      </c>
      <c r="F282" s="31" t="s">
        <v>531</v>
      </c>
      <c r="G282" s="32">
        <v>5</v>
      </c>
      <c r="H282" s="95" t="s">
        <v>575</v>
      </c>
      <c r="I282" s="91">
        <v>12</v>
      </c>
      <c r="J282" s="92">
        <v>6.9</v>
      </c>
      <c r="K282" s="91">
        <v>4132.5</v>
      </c>
      <c r="L282" s="89">
        <v>3.625</v>
      </c>
      <c r="M282" s="90">
        <v>2171</v>
      </c>
      <c r="N282" s="68">
        <v>1303</v>
      </c>
      <c r="O282" s="68">
        <f t="shared" si="9"/>
        <v>868</v>
      </c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</row>
    <row r="283" s="5" customFormat="1" ht="21" customHeight="1" spans="1:243">
      <c r="A283" s="44">
        <v>192</v>
      </c>
      <c r="B283" s="30" t="s">
        <v>396</v>
      </c>
      <c r="C283" s="31" t="s">
        <v>576</v>
      </c>
      <c r="D283" s="31" t="s">
        <v>51</v>
      </c>
      <c r="E283" s="31" t="s">
        <v>491</v>
      </c>
      <c r="F283" s="31" t="s">
        <v>399</v>
      </c>
      <c r="G283" s="32">
        <v>10</v>
      </c>
      <c r="H283" s="95" t="s">
        <v>400</v>
      </c>
      <c r="I283" s="91">
        <v>12</v>
      </c>
      <c r="J283" s="92">
        <v>7.5</v>
      </c>
      <c r="K283" s="91">
        <v>7506.15</v>
      </c>
      <c r="L283" s="89">
        <v>3.625</v>
      </c>
      <c r="M283" s="90">
        <v>3628</v>
      </c>
      <c r="N283" s="68">
        <v>2177</v>
      </c>
      <c r="O283" s="68">
        <f t="shared" si="9"/>
        <v>1451</v>
      </c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</row>
    <row r="284" s="5" customFormat="1" ht="21" customHeight="1" spans="1:243">
      <c r="A284" s="44">
        <v>193</v>
      </c>
      <c r="B284" s="30" t="s">
        <v>396</v>
      </c>
      <c r="C284" s="31" t="s">
        <v>577</v>
      </c>
      <c r="D284" s="31" t="s">
        <v>51</v>
      </c>
      <c r="E284" s="31" t="s">
        <v>540</v>
      </c>
      <c r="F284" s="31" t="s">
        <v>531</v>
      </c>
      <c r="G284" s="32">
        <v>5</v>
      </c>
      <c r="H284" s="95" t="s">
        <v>337</v>
      </c>
      <c r="I284" s="91">
        <v>12</v>
      </c>
      <c r="J284" s="92">
        <v>6.9</v>
      </c>
      <c r="K284" s="91">
        <v>4132.5</v>
      </c>
      <c r="L284" s="89">
        <v>3.625</v>
      </c>
      <c r="M284" s="90">
        <v>2171</v>
      </c>
      <c r="N284" s="68">
        <v>1303</v>
      </c>
      <c r="O284" s="68">
        <f t="shared" si="9"/>
        <v>868</v>
      </c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</row>
    <row r="285" s="5" customFormat="1" ht="21" customHeight="1" spans="1:243">
      <c r="A285" s="44">
        <v>194</v>
      </c>
      <c r="B285" s="30" t="s">
        <v>396</v>
      </c>
      <c r="C285" s="31" t="s">
        <v>578</v>
      </c>
      <c r="D285" s="31" t="s">
        <v>51</v>
      </c>
      <c r="E285" s="31" t="s">
        <v>579</v>
      </c>
      <c r="F285" s="31" t="s">
        <v>531</v>
      </c>
      <c r="G285" s="32">
        <v>5</v>
      </c>
      <c r="H285" s="95" t="s">
        <v>580</v>
      </c>
      <c r="I285" s="91">
        <v>12</v>
      </c>
      <c r="J285" s="92">
        <v>6.9</v>
      </c>
      <c r="K285" s="91">
        <v>4132.5</v>
      </c>
      <c r="L285" s="89">
        <v>3.625</v>
      </c>
      <c r="M285" s="90">
        <v>2171</v>
      </c>
      <c r="N285" s="68">
        <v>1303</v>
      </c>
      <c r="O285" s="68">
        <f t="shared" si="9"/>
        <v>868</v>
      </c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</row>
    <row r="286" s="5" customFormat="1" ht="21" customHeight="1" spans="1:243">
      <c r="A286" s="44">
        <v>195</v>
      </c>
      <c r="B286" s="30" t="s">
        <v>396</v>
      </c>
      <c r="C286" s="31" t="s">
        <v>581</v>
      </c>
      <c r="D286" s="31" t="s">
        <v>51</v>
      </c>
      <c r="E286" s="31" t="s">
        <v>579</v>
      </c>
      <c r="F286" s="31" t="s">
        <v>531</v>
      </c>
      <c r="G286" s="32">
        <v>5</v>
      </c>
      <c r="H286" s="95" t="s">
        <v>582</v>
      </c>
      <c r="I286" s="91">
        <v>12</v>
      </c>
      <c r="J286" s="92">
        <v>6.9</v>
      </c>
      <c r="K286" s="91">
        <v>4132.5</v>
      </c>
      <c r="L286" s="89">
        <v>3.625</v>
      </c>
      <c r="M286" s="90">
        <v>2171</v>
      </c>
      <c r="N286" s="68">
        <v>1303</v>
      </c>
      <c r="O286" s="68">
        <f t="shared" si="9"/>
        <v>868</v>
      </c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</row>
    <row r="287" s="5" customFormat="1" ht="21" customHeight="1" spans="1:243">
      <c r="A287" s="44">
        <v>196</v>
      </c>
      <c r="B287" s="30" t="s">
        <v>396</v>
      </c>
      <c r="C287" s="31" t="s">
        <v>583</v>
      </c>
      <c r="D287" s="31" t="s">
        <v>51</v>
      </c>
      <c r="E287" s="31" t="s">
        <v>528</v>
      </c>
      <c r="F287" s="31" t="s">
        <v>531</v>
      </c>
      <c r="G287" s="32">
        <v>5</v>
      </c>
      <c r="H287" s="95" t="s">
        <v>584</v>
      </c>
      <c r="I287" s="91">
        <v>12</v>
      </c>
      <c r="J287" s="92">
        <v>6.9</v>
      </c>
      <c r="K287" s="91">
        <v>4132.5</v>
      </c>
      <c r="L287" s="89">
        <v>3.625</v>
      </c>
      <c r="M287" s="90">
        <v>2171</v>
      </c>
      <c r="N287" s="68">
        <v>1303</v>
      </c>
      <c r="O287" s="68">
        <f t="shared" si="9"/>
        <v>868</v>
      </c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</row>
    <row r="288" s="5" customFormat="1" ht="21" customHeight="1" spans="1:243">
      <c r="A288" s="44">
        <v>197</v>
      </c>
      <c r="B288" s="30" t="s">
        <v>396</v>
      </c>
      <c r="C288" s="31" t="s">
        <v>585</v>
      </c>
      <c r="D288" s="31" t="s">
        <v>51</v>
      </c>
      <c r="E288" s="31" t="s">
        <v>491</v>
      </c>
      <c r="F288" s="31" t="s">
        <v>531</v>
      </c>
      <c r="G288" s="32">
        <v>5</v>
      </c>
      <c r="H288" s="95" t="s">
        <v>262</v>
      </c>
      <c r="I288" s="91">
        <v>12</v>
      </c>
      <c r="J288" s="92">
        <v>5.075</v>
      </c>
      <c r="K288" s="91">
        <v>3045</v>
      </c>
      <c r="L288" s="89">
        <v>3.625</v>
      </c>
      <c r="M288" s="90">
        <v>2175</v>
      </c>
      <c r="N288" s="68">
        <v>1305</v>
      </c>
      <c r="O288" s="68">
        <f t="shared" si="9"/>
        <v>870</v>
      </c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</row>
    <row r="289" s="5" customFormat="1" ht="21" customHeight="1" spans="1:243">
      <c r="A289" s="44">
        <v>198</v>
      </c>
      <c r="B289" s="30" t="s">
        <v>396</v>
      </c>
      <c r="C289" s="31" t="s">
        <v>586</v>
      </c>
      <c r="D289" s="31" t="s">
        <v>51</v>
      </c>
      <c r="E289" s="31" t="s">
        <v>540</v>
      </c>
      <c r="F289" s="31" t="s">
        <v>531</v>
      </c>
      <c r="G289" s="32">
        <v>7</v>
      </c>
      <c r="H289" s="95" t="s">
        <v>587</v>
      </c>
      <c r="I289" s="91">
        <v>12</v>
      </c>
      <c r="J289" s="92" t="s">
        <v>588</v>
      </c>
      <c r="K289" s="91">
        <v>6412.27</v>
      </c>
      <c r="L289" s="89">
        <v>3.625</v>
      </c>
      <c r="M289" s="90">
        <v>2545</v>
      </c>
      <c r="N289" s="68">
        <v>1527</v>
      </c>
      <c r="O289" s="68">
        <f t="shared" si="9"/>
        <v>1018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</row>
    <row r="290" s="5" customFormat="1" ht="21" customHeight="1" spans="1:243">
      <c r="A290" s="44">
        <v>199</v>
      </c>
      <c r="B290" s="44" t="s">
        <v>396</v>
      </c>
      <c r="C290" s="85" t="s">
        <v>589</v>
      </c>
      <c r="D290" s="85" t="s">
        <v>51</v>
      </c>
      <c r="E290" s="85" t="s">
        <v>520</v>
      </c>
      <c r="F290" s="85" t="s">
        <v>404</v>
      </c>
      <c r="G290" s="32">
        <v>5</v>
      </c>
      <c r="H290" s="85" t="s">
        <v>204</v>
      </c>
      <c r="I290" s="87">
        <v>12</v>
      </c>
      <c r="J290" s="88">
        <v>6.9</v>
      </c>
      <c r="K290" s="85">
        <v>4132.5</v>
      </c>
      <c r="L290" s="89">
        <v>3.625</v>
      </c>
      <c r="M290" s="90">
        <v>2171</v>
      </c>
      <c r="N290" s="68">
        <v>1303</v>
      </c>
      <c r="O290" s="68">
        <f t="shared" si="9"/>
        <v>868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</row>
    <row r="291" s="5" customFormat="1" ht="21" customHeight="1" spans="1:243">
      <c r="A291" s="44"/>
      <c r="B291" s="44" t="s">
        <v>396</v>
      </c>
      <c r="C291" s="85"/>
      <c r="D291" s="85" t="s">
        <v>51</v>
      </c>
      <c r="E291" s="85" t="s">
        <v>520</v>
      </c>
      <c r="F291" s="85" t="s">
        <v>399</v>
      </c>
      <c r="G291" s="32">
        <v>7</v>
      </c>
      <c r="H291" s="85" t="s">
        <v>400</v>
      </c>
      <c r="I291" s="87">
        <v>12</v>
      </c>
      <c r="J291" s="88">
        <v>6.66</v>
      </c>
      <c r="K291" s="85">
        <v>5753.42</v>
      </c>
      <c r="L291" s="89">
        <v>3.625</v>
      </c>
      <c r="M291" s="90">
        <v>3132</v>
      </c>
      <c r="N291" s="68">
        <v>1879</v>
      </c>
      <c r="O291" s="68">
        <f t="shared" si="9"/>
        <v>1253</v>
      </c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</row>
    <row r="292" s="5" customFormat="1" ht="21" customHeight="1" spans="1:243">
      <c r="A292" s="44">
        <v>200</v>
      </c>
      <c r="B292" s="96" t="s">
        <v>396</v>
      </c>
      <c r="C292" s="85" t="s">
        <v>590</v>
      </c>
      <c r="D292" s="85" t="s">
        <v>51</v>
      </c>
      <c r="E292" s="85" t="s">
        <v>520</v>
      </c>
      <c r="F292" s="85" t="s">
        <v>404</v>
      </c>
      <c r="G292" s="32">
        <v>5</v>
      </c>
      <c r="H292" s="85" t="s">
        <v>591</v>
      </c>
      <c r="I292" s="87">
        <v>12</v>
      </c>
      <c r="J292" s="88">
        <v>6.6</v>
      </c>
      <c r="K292" s="85">
        <v>4132.5</v>
      </c>
      <c r="L292" s="89">
        <v>3.625</v>
      </c>
      <c r="M292" s="90">
        <v>2270</v>
      </c>
      <c r="N292" s="68">
        <v>1362</v>
      </c>
      <c r="O292" s="68">
        <f t="shared" si="9"/>
        <v>908</v>
      </c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</row>
    <row r="293" s="5" customFormat="1" ht="21" customHeight="1" spans="1:243">
      <c r="A293" s="44">
        <v>201</v>
      </c>
      <c r="B293" s="96" t="s">
        <v>396</v>
      </c>
      <c r="C293" s="85" t="s">
        <v>592</v>
      </c>
      <c r="D293" s="85" t="s">
        <v>51</v>
      </c>
      <c r="E293" s="85" t="s">
        <v>593</v>
      </c>
      <c r="F293" s="85" t="s">
        <v>404</v>
      </c>
      <c r="G293" s="32">
        <v>5</v>
      </c>
      <c r="H293" s="85" t="s">
        <v>499</v>
      </c>
      <c r="I293" s="91">
        <v>12</v>
      </c>
      <c r="J293" s="92">
        <v>6.9</v>
      </c>
      <c r="K293" s="91">
        <v>4132.5</v>
      </c>
      <c r="L293" s="89">
        <v>3.625</v>
      </c>
      <c r="M293" s="90">
        <v>2171</v>
      </c>
      <c r="N293" s="68">
        <v>1303</v>
      </c>
      <c r="O293" s="68">
        <f t="shared" si="9"/>
        <v>868</v>
      </c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</row>
    <row r="294" s="5" customFormat="1" ht="22" customHeight="1" spans="1:243">
      <c r="A294" s="44">
        <v>202</v>
      </c>
      <c r="B294" s="96" t="s">
        <v>396</v>
      </c>
      <c r="C294" s="85" t="s">
        <v>594</v>
      </c>
      <c r="D294" s="85" t="s">
        <v>51</v>
      </c>
      <c r="E294" s="85" t="s">
        <v>595</v>
      </c>
      <c r="F294" s="85" t="s">
        <v>404</v>
      </c>
      <c r="G294" s="32">
        <v>5</v>
      </c>
      <c r="H294" s="85" t="s">
        <v>517</v>
      </c>
      <c r="I294" s="87">
        <v>12</v>
      </c>
      <c r="J294" s="88">
        <v>6.8</v>
      </c>
      <c r="K294" s="85">
        <v>4132.5</v>
      </c>
      <c r="L294" s="89">
        <v>3.625</v>
      </c>
      <c r="M294" s="90">
        <v>2203</v>
      </c>
      <c r="N294" s="68">
        <v>1322</v>
      </c>
      <c r="O294" s="68">
        <f t="shared" si="9"/>
        <v>881</v>
      </c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</row>
    <row r="295" s="5" customFormat="1" ht="22" customHeight="1" spans="1:243">
      <c r="A295" s="44">
        <v>203</v>
      </c>
      <c r="B295" s="44" t="s">
        <v>396</v>
      </c>
      <c r="C295" s="85" t="s">
        <v>596</v>
      </c>
      <c r="D295" s="85" t="s">
        <v>51</v>
      </c>
      <c r="E295" s="85" t="s">
        <v>597</v>
      </c>
      <c r="F295" s="85" t="s">
        <v>404</v>
      </c>
      <c r="G295" s="32">
        <v>7</v>
      </c>
      <c r="H295" s="85" t="s">
        <v>598</v>
      </c>
      <c r="I295" s="97">
        <v>12</v>
      </c>
      <c r="J295" s="88">
        <v>7.6</v>
      </c>
      <c r="K295" s="97" t="s">
        <v>599</v>
      </c>
      <c r="L295" s="89">
        <v>3.625</v>
      </c>
      <c r="M295" s="90">
        <v>3050</v>
      </c>
      <c r="N295" s="68">
        <v>1830</v>
      </c>
      <c r="O295" s="68">
        <f t="shared" si="9"/>
        <v>1220</v>
      </c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</row>
    <row r="296" s="5" customFormat="1" ht="22" customHeight="1" spans="1:243">
      <c r="A296" s="44"/>
      <c r="B296" s="44" t="s">
        <v>396</v>
      </c>
      <c r="C296" s="85"/>
      <c r="D296" s="85" t="s">
        <v>51</v>
      </c>
      <c r="E296" s="85" t="s">
        <v>597</v>
      </c>
      <c r="F296" s="85" t="s">
        <v>399</v>
      </c>
      <c r="G296" s="32">
        <v>10</v>
      </c>
      <c r="H296" s="85" t="s">
        <v>600</v>
      </c>
      <c r="I296" s="97" t="s">
        <v>601</v>
      </c>
      <c r="J296" s="88" t="s">
        <v>602</v>
      </c>
      <c r="K296" s="97" t="s">
        <v>603</v>
      </c>
      <c r="L296" s="89">
        <v>3.625</v>
      </c>
      <c r="M296" s="90">
        <v>2901</v>
      </c>
      <c r="N296" s="68">
        <v>1741</v>
      </c>
      <c r="O296" s="68">
        <f t="shared" si="9"/>
        <v>1160</v>
      </c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</row>
    <row r="297" s="5" customFormat="1" ht="22" customHeight="1" spans="1:243">
      <c r="A297" s="44">
        <v>204</v>
      </c>
      <c r="B297" s="96" t="s">
        <v>396</v>
      </c>
      <c r="C297" s="85" t="s">
        <v>604</v>
      </c>
      <c r="D297" s="85" t="s">
        <v>51</v>
      </c>
      <c r="E297" s="85" t="s">
        <v>597</v>
      </c>
      <c r="F297" s="85" t="s">
        <v>404</v>
      </c>
      <c r="G297" s="32">
        <v>7</v>
      </c>
      <c r="H297" s="85" t="s">
        <v>605</v>
      </c>
      <c r="I297" s="97" t="s">
        <v>601</v>
      </c>
      <c r="J297" s="88" t="s">
        <v>606</v>
      </c>
      <c r="K297" s="97" t="s">
        <v>607</v>
      </c>
      <c r="L297" s="89">
        <v>3.625</v>
      </c>
      <c r="M297" s="90">
        <v>3336</v>
      </c>
      <c r="N297" s="68">
        <v>2002</v>
      </c>
      <c r="O297" s="68">
        <f t="shared" si="9"/>
        <v>1334</v>
      </c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</row>
    <row r="298" s="5" customFormat="1" ht="22" customHeight="1" spans="1:243">
      <c r="A298" s="44">
        <v>205</v>
      </c>
      <c r="B298" s="44" t="s">
        <v>396</v>
      </c>
      <c r="C298" s="85" t="s">
        <v>608</v>
      </c>
      <c r="D298" s="85" t="s">
        <v>51</v>
      </c>
      <c r="E298" s="85" t="s">
        <v>597</v>
      </c>
      <c r="F298" s="85" t="s">
        <v>404</v>
      </c>
      <c r="G298" s="32">
        <v>7</v>
      </c>
      <c r="H298" s="85" t="s">
        <v>605</v>
      </c>
      <c r="I298" s="97" t="s">
        <v>601</v>
      </c>
      <c r="J298" s="88" t="s">
        <v>606</v>
      </c>
      <c r="K298" s="97" t="s">
        <v>599</v>
      </c>
      <c r="L298" s="89">
        <v>3.625</v>
      </c>
      <c r="M298" s="90">
        <v>3050</v>
      </c>
      <c r="N298" s="68">
        <v>1830</v>
      </c>
      <c r="O298" s="68">
        <f t="shared" si="9"/>
        <v>1220</v>
      </c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</row>
    <row r="299" s="5" customFormat="1" ht="22" customHeight="1" spans="1:243">
      <c r="A299" s="44"/>
      <c r="B299" s="44" t="s">
        <v>396</v>
      </c>
      <c r="C299" s="85"/>
      <c r="D299" s="85" t="s">
        <v>51</v>
      </c>
      <c r="E299" s="85" t="s">
        <v>597</v>
      </c>
      <c r="F299" s="85" t="s">
        <v>399</v>
      </c>
      <c r="G299" s="32">
        <v>10</v>
      </c>
      <c r="H299" s="85" t="s">
        <v>609</v>
      </c>
      <c r="I299" s="97" t="s">
        <v>601</v>
      </c>
      <c r="J299" s="88" t="s">
        <v>610</v>
      </c>
      <c r="K299" s="97" t="s">
        <v>611</v>
      </c>
      <c r="L299" s="89">
        <v>3.625</v>
      </c>
      <c r="M299" s="90">
        <v>3742</v>
      </c>
      <c r="N299" s="68">
        <v>2245</v>
      </c>
      <c r="O299" s="68">
        <f t="shared" si="9"/>
        <v>1497</v>
      </c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</row>
    <row r="300" s="5" customFormat="1" ht="22" customHeight="1" spans="1:243">
      <c r="A300" s="44">
        <v>206</v>
      </c>
      <c r="B300" s="96" t="s">
        <v>396</v>
      </c>
      <c r="C300" s="85" t="s">
        <v>612</v>
      </c>
      <c r="D300" s="85" t="s">
        <v>51</v>
      </c>
      <c r="E300" s="85" t="s">
        <v>491</v>
      </c>
      <c r="F300" s="85" t="s">
        <v>399</v>
      </c>
      <c r="G300" s="32">
        <v>8</v>
      </c>
      <c r="H300" s="85" t="s">
        <v>443</v>
      </c>
      <c r="I300" s="97" t="s">
        <v>601</v>
      </c>
      <c r="J300" s="88" t="s">
        <v>613</v>
      </c>
      <c r="K300" s="97" t="s">
        <v>614</v>
      </c>
      <c r="L300" s="89">
        <v>3.625</v>
      </c>
      <c r="M300" s="90">
        <v>2623</v>
      </c>
      <c r="N300" s="68">
        <v>1574</v>
      </c>
      <c r="O300" s="68">
        <f t="shared" si="9"/>
        <v>1049</v>
      </c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</row>
    <row r="301" s="5" customFormat="1" ht="22" customHeight="1" spans="1:243">
      <c r="A301" s="44">
        <v>207</v>
      </c>
      <c r="B301" s="96" t="s">
        <v>396</v>
      </c>
      <c r="C301" s="85" t="s">
        <v>615</v>
      </c>
      <c r="D301" s="85" t="s">
        <v>51</v>
      </c>
      <c r="E301" s="85" t="s">
        <v>491</v>
      </c>
      <c r="F301" s="85" t="s">
        <v>399</v>
      </c>
      <c r="G301" s="32">
        <v>8</v>
      </c>
      <c r="H301" s="85" t="s">
        <v>443</v>
      </c>
      <c r="I301" s="97" t="s">
        <v>601</v>
      </c>
      <c r="J301" s="88" t="s">
        <v>613</v>
      </c>
      <c r="K301" s="97" t="s">
        <v>614</v>
      </c>
      <c r="L301" s="89">
        <v>3.625</v>
      </c>
      <c r="M301" s="90">
        <v>2623</v>
      </c>
      <c r="N301" s="68">
        <v>1574</v>
      </c>
      <c r="O301" s="68">
        <f t="shared" si="9"/>
        <v>1049</v>
      </c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</row>
    <row r="302" s="5" customFormat="1" ht="22" customHeight="1" spans="1:243">
      <c r="A302" s="44">
        <v>208</v>
      </c>
      <c r="B302" s="44" t="s">
        <v>396</v>
      </c>
      <c r="C302" s="85" t="s">
        <v>616</v>
      </c>
      <c r="D302" s="85" t="s">
        <v>51</v>
      </c>
      <c r="E302" s="85" t="s">
        <v>617</v>
      </c>
      <c r="F302" s="85" t="s">
        <v>68</v>
      </c>
      <c r="G302" s="32">
        <v>10</v>
      </c>
      <c r="H302" s="85" t="s">
        <v>618</v>
      </c>
      <c r="I302" s="97" t="s">
        <v>601</v>
      </c>
      <c r="J302" s="88">
        <v>8.7</v>
      </c>
      <c r="K302" s="97" t="s">
        <v>619</v>
      </c>
      <c r="L302" s="89">
        <v>3.625</v>
      </c>
      <c r="M302" s="90">
        <v>4302</v>
      </c>
      <c r="N302" s="68">
        <v>2581</v>
      </c>
      <c r="O302" s="68">
        <f t="shared" si="9"/>
        <v>1721</v>
      </c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</row>
    <row r="303" s="5" customFormat="1" ht="22" customHeight="1" spans="1:243">
      <c r="A303" s="44"/>
      <c r="B303" s="44" t="s">
        <v>396</v>
      </c>
      <c r="C303" s="85"/>
      <c r="D303" s="85" t="s">
        <v>51</v>
      </c>
      <c r="E303" s="85" t="s">
        <v>617</v>
      </c>
      <c r="F303" s="85" t="s">
        <v>404</v>
      </c>
      <c r="G303" s="32">
        <v>5</v>
      </c>
      <c r="H303" s="85" t="s">
        <v>620</v>
      </c>
      <c r="I303" s="97" t="s">
        <v>601</v>
      </c>
      <c r="J303" s="88">
        <v>6.9</v>
      </c>
      <c r="K303" s="97" t="s">
        <v>621</v>
      </c>
      <c r="L303" s="89">
        <v>3.625</v>
      </c>
      <c r="M303" s="90">
        <v>2171</v>
      </c>
      <c r="N303" s="68">
        <v>1303</v>
      </c>
      <c r="O303" s="68">
        <f t="shared" si="9"/>
        <v>868</v>
      </c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</row>
    <row r="304" s="5" customFormat="1" ht="22" customHeight="1" spans="1:243">
      <c r="A304" s="44">
        <v>209</v>
      </c>
      <c r="B304" s="96" t="s">
        <v>396</v>
      </c>
      <c r="C304" s="85" t="s">
        <v>622</v>
      </c>
      <c r="D304" s="85" t="s">
        <v>51</v>
      </c>
      <c r="E304" s="85" t="s">
        <v>491</v>
      </c>
      <c r="F304" s="85" t="s">
        <v>399</v>
      </c>
      <c r="G304" s="32">
        <v>6</v>
      </c>
      <c r="H304" s="85" t="s">
        <v>623</v>
      </c>
      <c r="I304" s="97" t="s">
        <v>601</v>
      </c>
      <c r="J304" s="88" t="s">
        <v>624</v>
      </c>
      <c r="K304" s="97" t="s">
        <v>625</v>
      </c>
      <c r="L304" s="89">
        <v>3.625</v>
      </c>
      <c r="M304" s="90">
        <v>997</v>
      </c>
      <c r="N304" s="68">
        <v>598</v>
      </c>
      <c r="O304" s="68">
        <f t="shared" si="9"/>
        <v>399</v>
      </c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</row>
    <row r="305" s="5" customFormat="1" ht="22" customHeight="1" spans="1:243">
      <c r="A305" s="44">
        <v>210</v>
      </c>
      <c r="B305" s="96" t="s">
        <v>396</v>
      </c>
      <c r="C305" s="85" t="s">
        <v>570</v>
      </c>
      <c r="D305" s="85" t="s">
        <v>51</v>
      </c>
      <c r="E305" s="85" t="s">
        <v>491</v>
      </c>
      <c r="F305" s="85" t="s">
        <v>399</v>
      </c>
      <c r="G305" s="32">
        <v>8</v>
      </c>
      <c r="H305" s="97" t="s">
        <v>626</v>
      </c>
      <c r="I305" s="97">
        <v>12</v>
      </c>
      <c r="J305" s="88" t="s">
        <v>624</v>
      </c>
      <c r="K305" s="97" t="s">
        <v>627</v>
      </c>
      <c r="L305" s="89">
        <v>3.625</v>
      </c>
      <c r="M305" s="90">
        <v>1297</v>
      </c>
      <c r="N305" s="68">
        <v>778</v>
      </c>
      <c r="O305" s="68">
        <f t="shared" si="9"/>
        <v>519</v>
      </c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</row>
    <row r="306" s="5" customFormat="1" ht="22" customHeight="1" spans="1:243">
      <c r="A306" s="44">
        <v>211</v>
      </c>
      <c r="B306" s="96" t="s">
        <v>396</v>
      </c>
      <c r="C306" s="85" t="s">
        <v>628</v>
      </c>
      <c r="D306" s="85" t="s">
        <v>51</v>
      </c>
      <c r="E306" s="85" t="s">
        <v>491</v>
      </c>
      <c r="F306" s="85" t="s">
        <v>399</v>
      </c>
      <c r="G306" s="32" t="s">
        <v>629</v>
      </c>
      <c r="H306" s="97" t="s">
        <v>630</v>
      </c>
      <c r="I306" s="91">
        <v>12</v>
      </c>
      <c r="J306" s="92">
        <v>6.9</v>
      </c>
      <c r="K306" s="91">
        <v>4132.5</v>
      </c>
      <c r="L306" s="89">
        <v>3.625</v>
      </c>
      <c r="M306" s="90">
        <v>2171</v>
      </c>
      <c r="N306" s="68">
        <v>1303</v>
      </c>
      <c r="O306" s="68">
        <f t="shared" si="9"/>
        <v>868</v>
      </c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</row>
    <row r="307" s="5" customFormat="1" ht="22" customHeight="1" spans="1:243">
      <c r="A307" s="44">
        <v>212</v>
      </c>
      <c r="B307" s="96" t="s">
        <v>396</v>
      </c>
      <c r="C307" s="85" t="s">
        <v>631</v>
      </c>
      <c r="D307" s="85" t="s">
        <v>51</v>
      </c>
      <c r="E307" s="85" t="s">
        <v>597</v>
      </c>
      <c r="F307" s="85" t="s">
        <v>399</v>
      </c>
      <c r="G307" s="32" t="s">
        <v>632</v>
      </c>
      <c r="H307" s="97" t="s">
        <v>633</v>
      </c>
      <c r="I307" s="97" t="s">
        <v>601</v>
      </c>
      <c r="J307" s="88" t="s">
        <v>613</v>
      </c>
      <c r="K307" s="97" t="s">
        <v>634</v>
      </c>
      <c r="L307" s="89">
        <v>3.625</v>
      </c>
      <c r="M307" s="90">
        <v>1589</v>
      </c>
      <c r="N307" s="68">
        <v>953</v>
      </c>
      <c r="O307" s="68">
        <f t="shared" si="9"/>
        <v>636</v>
      </c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</row>
    <row r="308" s="5" customFormat="1" ht="22" customHeight="1" spans="1:243">
      <c r="A308" s="44">
        <v>213</v>
      </c>
      <c r="B308" s="96" t="s">
        <v>396</v>
      </c>
      <c r="C308" s="85" t="s">
        <v>558</v>
      </c>
      <c r="D308" s="85" t="s">
        <v>51</v>
      </c>
      <c r="E308" s="85" t="s">
        <v>543</v>
      </c>
      <c r="F308" s="85" t="s">
        <v>399</v>
      </c>
      <c r="G308" s="32" t="s">
        <v>632</v>
      </c>
      <c r="H308" s="97" t="s">
        <v>400</v>
      </c>
      <c r="I308" s="97">
        <v>12</v>
      </c>
      <c r="J308" s="88" t="s">
        <v>635</v>
      </c>
      <c r="K308" s="97" t="s">
        <v>636</v>
      </c>
      <c r="L308" s="89">
        <v>3.625</v>
      </c>
      <c r="M308" s="90">
        <v>3480</v>
      </c>
      <c r="N308" s="68">
        <v>2088</v>
      </c>
      <c r="O308" s="68">
        <f t="shared" si="9"/>
        <v>1392</v>
      </c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</row>
    <row r="309" s="5" customFormat="1" ht="22" customHeight="1" spans="1:243">
      <c r="A309" s="44">
        <v>214</v>
      </c>
      <c r="B309" s="96" t="s">
        <v>396</v>
      </c>
      <c r="C309" s="85" t="s">
        <v>637</v>
      </c>
      <c r="D309" s="85" t="s">
        <v>51</v>
      </c>
      <c r="E309" s="85" t="s">
        <v>543</v>
      </c>
      <c r="F309" s="85" t="s">
        <v>399</v>
      </c>
      <c r="G309" s="32" t="s">
        <v>632</v>
      </c>
      <c r="H309" s="97" t="s">
        <v>638</v>
      </c>
      <c r="I309" s="97" t="s">
        <v>601</v>
      </c>
      <c r="J309" s="88" t="s">
        <v>624</v>
      </c>
      <c r="K309" s="97" t="s">
        <v>639</v>
      </c>
      <c r="L309" s="89">
        <v>3.625</v>
      </c>
      <c r="M309" s="90">
        <v>3008</v>
      </c>
      <c r="N309" s="68">
        <v>1805</v>
      </c>
      <c r="O309" s="68">
        <f t="shared" si="9"/>
        <v>1203</v>
      </c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</row>
    <row r="310" s="5" customFormat="1" ht="27" customHeight="1" spans="1:243">
      <c r="A310" s="44">
        <v>215</v>
      </c>
      <c r="B310" s="44" t="s">
        <v>396</v>
      </c>
      <c r="C310" s="85" t="s">
        <v>640</v>
      </c>
      <c r="D310" s="85" t="s">
        <v>51</v>
      </c>
      <c r="E310" s="85" t="s">
        <v>597</v>
      </c>
      <c r="F310" s="85" t="s">
        <v>399</v>
      </c>
      <c r="G310" s="32" t="s">
        <v>641</v>
      </c>
      <c r="H310" s="97" t="s">
        <v>642</v>
      </c>
      <c r="I310" s="97" t="s">
        <v>632</v>
      </c>
      <c r="J310" s="88" t="s">
        <v>613</v>
      </c>
      <c r="K310" s="97" t="s">
        <v>643</v>
      </c>
      <c r="L310" s="89">
        <v>3.625</v>
      </c>
      <c r="M310" s="90">
        <v>1752</v>
      </c>
      <c r="N310" s="68">
        <v>1051</v>
      </c>
      <c r="O310" s="68">
        <f t="shared" si="9"/>
        <v>701</v>
      </c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</row>
    <row r="311" s="5" customFormat="1" ht="27" customHeight="1" spans="1:243">
      <c r="A311" s="44"/>
      <c r="B311" s="44" t="s">
        <v>396</v>
      </c>
      <c r="C311" s="85"/>
      <c r="D311" s="85" t="s">
        <v>51</v>
      </c>
      <c r="E311" s="85" t="s">
        <v>597</v>
      </c>
      <c r="F311" s="85" t="s">
        <v>404</v>
      </c>
      <c r="G311" s="32" t="s">
        <v>644</v>
      </c>
      <c r="H311" s="97" t="s">
        <v>645</v>
      </c>
      <c r="I311" s="97">
        <v>12</v>
      </c>
      <c r="J311" s="88" t="s">
        <v>606</v>
      </c>
      <c r="K311" s="97" t="s">
        <v>599</v>
      </c>
      <c r="L311" s="89">
        <v>3.625</v>
      </c>
      <c r="M311" s="90">
        <v>3050</v>
      </c>
      <c r="N311" s="68">
        <v>1830</v>
      </c>
      <c r="O311" s="68">
        <f t="shared" si="9"/>
        <v>1220</v>
      </c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</row>
    <row r="312" s="5" customFormat="1" ht="30" customHeight="1" spans="1:243">
      <c r="A312" s="44">
        <v>216</v>
      </c>
      <c r="B312" s="44" t="s">
        <v>396</v>
      </c>
      <c r="C312" s="85" t="s">
        <v>646</v>
      </c>
      <c r="D312" s="85" t="s">
        <v>51</v>
      </c>
      <c r="E312" s="85" t="s">
        <v>597</v>
      </c>
      <c r="F312" s="85" t="s">
        <v>399</v>
      </c>
      <c r="G312" s="32" t="s">
        <v>647</v>
      </c>
      <c r="H312" s="97" t="s">
        <v>351</v>
      </c>
      <c r="I312" s="97" t="s">
        <v>601</v>
      </c>
      <c r="J312" s="88" t="s">
        <v>602</v>
      </c>
      <c r="K312" s="97" t="s">
        <v>648</v>
      </c>
      <c r="L312" s="89">
        <v>3.625</v>
      </c>
      <c r="M312" s="90">
        <v>2949</v>
      </c>
      <c r="N312" s="68">
        <v>1769</v>
      </c>
      <c r="O312" s="68">
        <f t="shared" si="9"/>
        <v>1180</v>
      </c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</row>
    <row r="313" s="5" customFormat="1" ht="30" customHeight="1" spans="1:243">
      <c r="A313" s="44"/>
      <c r="B313" s="44" t="s">
        <v>396</v>
      </c>
      <c r="C313" s="85"/>
      <c r="D313" s="85" t="s">
        <v>51</v>
      </c>
      <c r="E313" s="85" t="s">
        <v>597</v>
      </c>
      <c r="F313" s="85" t="s">
        <v>404</v>
      </c>
      <c r="G313" s="32" t="s">
        <v>644</v>
      </c>
      <c r="H313" s="97" t="s">
        <v>598</v>
      </c>
      <c r="I313" s="97" t="s">
        <v>601</v>
      </c>
      <c r="J313" s="88" t="s">
        <v>606</v>
      </c>
      <c r="K313" s="97" t="s">
        <v>599</v>
      </c>
      <c r="L313" s="89">
        <v>3.625</v>
      </c>
      <c r="M313" s="90">
        <v>3050</v>
      </c>
      <c r="N313" s="68">
        <v>1830</v>
      </c>
      <c r="O313" s="68">
        <f t="shared" si="9"/>
        <v>1220</v>
      </c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</row>
    <row r="314" s="5" customFormat="1" ht="30" customHeight="1" spans="1:243">
      <c r="A314" s="44">
        <v>217</v>
      </c>
      <c r="B314" s="44" t="s">
        <v>396</v>
      </c>
      <c r="C314" s="85" t="s">
        <v>649</v>
      </c>
      <c r="D314" s="85" t="s">
        <v>51</v>
      </c>
      <c r="E314" s="85" t="s">
        <v>597</v>
      </c>
      <c r="F314" s="85" t="s">
        <v>399</v>
      </c>
      <c r="G314" s="32" t="s">
        <v>632</v>
      </c>
      <c r="H314" s="97" t="s">
        <v>650</v>
      </c>
      <c r="I314" s="97">
        <v>12</v>
      </c>
      <c r="J314" s="88" t="s">
        <v>613</v>
      </c>
      <c r="K314" s="97" t="s">
        <v>651</v>
      </c>
      <c r="L314" s="89">
        <v>3.625</v>
      </c>
      <c r="M314" s="90">
        <v>1598</v>
      </c>
      <c r="N314" s="68">
        <v>959</v>
      </c>
      <c r="O314" s="68">
        <f t="shared" si="9"/>
        <v>639</v>
      </c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</row>
    <row r="315" s="5" customFormat="1" ht="30" customHeight="1" spans="1:243">
      <c r="A315" s="44"/>
      <c r="B315" s="44" t="s">
        <v>396</v>
      </c>
      <c r="C315" s="85"/>
      <c r="D315" s="85" t="s">
        <v>51</v>
      </c>
      <c r="E315" s="85" t="s">
        <v>597</v>
      </c>
      <c r="F315" s="85" t="s">
        <v>404</v>
      </c>
      <c r="G315" s="32" t="s">
        <v>644</v>
      </c>
      <c r="H315" s="97" t="s">
        <v>652</v>
      </c>
      <c r="I315" s="97" t="s">
        <v>601</v>
      </c>
      <c r="J315" s="88" t="s">
        <v>606</v>
      </c>
      <c r="K315" s="97" t="s">
        <v>599</v>
      </c>
      <c r="L315" s="89">
        <v>3.625</v>
      </c>
      <c r="M315" s="90">
        <v>3050</v>
      </c>
      <c r="N315" s="68">
        <v>1830</v>
      </c>
      <c r="O315" s="68">
        <f t="shared" si="9"/>
        <v>1220</v>
      </c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</row>
    <row r="316" s="5" customFormat="1" ht="30" customHeight="1" spans="1:243">
      <c r="A316" s="44">
        <v>218</v>
      </c>
      <c r="B316" s="96" t="s">
        <v>396</v>
      </c>
      <c r="C316" s="85" t="s">
        <v>653</v>
      </c>
      <c r="D316" s="85" t="s">
        <v>51</v>
      </c>
      <c r="E316" s="97" t="s">
        <v>516</v>
      </c>
      <c r="F316" s="85" t="s">
        <v>399</v>
      </c>
      <c r="G316" s="32" t="s">
        <v>632</v>
      </c>
      <c r="H316" s="97" t="s">
        <v>439</v>
      </c>
      <c r="I316" s="97" t="s">
        <v>601</v>
      </c>
      <c r="J316" s="88" t="s">
        <v>624</v>
      </c>
      <c r="K316" s="97" t="s">
        <v>654</v>
      </c>
      <c r="L316" s="89">
        <v>3.625</v>
      </c>
      <c r="M316" s="90">
        <v>2960</v>
      </c>
      <c r="N316" s="68">
        <v>1776</v>
      </c>
      <c r="O316" s="68">
        <f t="shared" si="9"/>
        <v>1184</v>
      </c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</row>
    <row r="317" s="5" customFormat="1" ht="30" customHeight="1" spans="1:243">
      <c r="A317" s="44">
        <v>219</v>
      </c>
      <c r="B317" s="96" t="s">
        <v>396</v>
      </c>
      <c r="C317" s="85" t="s">
        <v>655</v>
      </c>
      <c r="D317" s="85" t="s">
        <v>51</v>
      </c>
      <c r="E317" s="97" t="s">
        <v>516</v>
      </c>
      <c r="F317" s="85" t="s">
        <v>399</v>
      </c>
      <c r="G317" s="32" t="s">
        <v>632</v>
      </c>
      <c r="H317" s="97" t="s">
        <v>638</v>
      </c>
      <c r="I317" s="97" t="s">
        <v>601</v>
      </c>
      <c r="J317" s="88" t="s">
        <v>624</v>
      </c>
      <c r="K317" s="97" t="s">
        <v>656</v>
      </c>
      <c r="L317" s="89">
        <v>3.625</v>
      </c>
      <c r="M317" s="90">
        <v>2902</v>
      </c>
      <c r="N317" s="68">
        <v>1741</v>
      </c>
      <c r="O317" s="68">
        <f t="shared" si="9"/>
        <v>1161</v>
      </c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</row>
    <row r="318" s="5" customFormat="1" ht="30" customHeight="1" spans="1:243">
      <c r="A318" s="44">
        <v>220</v>
      </c>
      <c r="B318" s="44" t="s">
        <v>396</v>
      </c>
      <c r="C318" s="85" t="s">
        <v>657</v>
      </c>
      <c r="D318" s="34" t="s">
        <v>51</v>
      </c>
      <c r="E318" s="97" t="s">
        <v>522</v>
      </c>
      <c r="F318" s="85" t="s">
        <v>399</v>
      </c>
      <c r="G318" s="32" t="s">
        <v>641</v>
      </c>
      <c r="H318" s="85" t="s">
        <v>529</v>
      </c>
      <c r="I318" s="97">
        <v>12</v>
      </c>
      <c r="J318" s="88" t="s">
        <v>658</v>
      </c>
      <c r="K318" s="97" t="s">
        <v>643</v>
      </c>
      <c r="L318" s="89">
        <v>3.625</v>
      </c>
      <c r="M318" s="90">
        <v>1746</v>
      </c>
      <c r="N318" s="68">
        <v>1048</v>
      </c>
      <c r="O318" s="68">
        <f t="shared" si="9"/>
        <v>698</v>
      </c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</row>
    <row r="319" s="5" customFormat="1" ht="30" customHeight="1" spans="1:243">
      <c r="A319" s="44"/>
      <c r="B319" s="44" t="s">
        <v>396</v>
      </c>
      <c r="C319" s="85"/>
      <c r="D319" s="34" t="s">
        <v>51</v>
      </c>
      <c r="E319" s="97" t="s">
        <v>522</v>
      </c>
      <c r="F319" s="34" t="s">
        <v>404</v>
      </c>
      <c r="G319" s="32" t="s">
        <v>629</v>
      </c>
      <c r="H319" s="85" t="s">
        <v>659</v>
      </c>
      <c r="I319" s="97">
        <v>12</v>
      </c>
      <c r="J319" s="88">
        <v>6.9</v>
      </c>
      <c r="K319" s="97" t="s">
        <v>621</v>
      </c>
      <c r="L319" s="89">
        <v>3.625</v>
      </c>
      <c r="M319" s="90">
        <v>2171</v>
      </c>
      <c r="N319" s="68">
        <v>13027</v>
      </c>
      <c r="O319" s="68">
        <f t="shared" si="9"/>
        <v>-10856</v>
      </c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</row>
    <row r="320" s="5" customFormat="1" ht="30" customHeight="1" spans="1:243">
      <c r="A320" s="44">
        <v>221</v>
      </c>
      <c r="B320" s="96" t="s">
        <v>396</v>
      </c>
      <c r="C320" s="85" t="s">
        <v>660</v>
      </c>
      <c r="D320" s="34" t="s">
        <v>51</v>
      </c>
      <c r="E320" s="85" t="s">
        <v>543</v>
      </c>
      <c r="F320" s="85" t="s">
        <v>399</v>
      </c>
      <c r="G320" s="32">
        <v>6</v>
      </c>
      <c r="H320" s="85" t="s">
        <v>529</v>
      </c>
      <c r="I320" s="97">
        <v>12</v>
      </c>
      <c r="J320" s="88" t="s">
        <v>658</v>
      </c>
      <c r="K320" s="97" t="s">
        <v>661</v>
      </c>
      <c r="L320" s="89">
        <v>3.625</v>
      </c>
      <c r="M320" s="90">
        <v>1745</v>
      </c>
      <c r="N320" s="68">
        <v>1047</v>
      </c>
      <c r="O320" s="68">
        <f t="shared" si="9"/>
        <v>698</v>
      </c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</row>
    <row r="321" s="5" customFormat="1" ht="30" customHeight="1" spans="1:243">
      <c r="A321" s="44">
        <v>222</v>
      </c>
      <c r="B321" s="96" t="s">
        <v>396</v>
      </c>
      <c r="C321" s="85" t="s">
        <v>662</v>
      </c>
      <c r="D321" s="34" t="s">
        <v>51</v>
      </c>
      <c r="E321" s="85" t="s">
        <v>543</v>
      </c>
      <c r="F321" s="85" t="s">
        <v>399</v>
      </c>
      <c r="G321" s="32">
        <v>10</v>
      </c>
      <c r="H321" s="85" t="s">
        <v>638</v>
      </c>
      <c r="I321" s="97" t="s">
        <v>601</v>
      </c>
      <c r="J321" s="88" t="s">
        <v>624</v>
      </c>
      <c r="K321" s="97" t="s">
        <v>663</v>
      </c>
      <c r="L321" s="89">
        <v>3.625</v>
      </c>
      <c r="M321" s="90">
        <v>3628</v>
      </c>
      <c r="N321" s="68">
        <v>2176</v>
      </c>
      <c r="O321" s="68">
        <f t="shared" si="9"/>
        <v>1452</v>
      </c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</row>
    <row r="322" s="5" customFormat="1" ht="30" customHeight="1" spans="1:243">
      <c r="A322" s="44">
        <v>223</v>
      </c>
      <c r="B322" s="96" t="s">
        <v>396</v>
      </c>
      <c r="C322" s="85" t="s">
        <v>664</v>
      </c>
      <c r="D322" s="34" t="s">
        <v>51</v>
      </c>
      <c r="E322" s="85" t="s">
        <v>516</v>
      </c>
      <c r="F322" s="85" t="s">
        <v>399</v>
      </c>
      <c r="G322" s="32">
        <v>10</v>
      </c>
      <c r="H322" s="85" t="s">
        <v>665</v>
      </c>
      <c r="I322" s="97" t="s">
        <v>601</v>
      </c>
      <c r="J322" s="88" t="s">
        <v>624</v>
      </c>
      <c r="K322" s="97" t="s">
        <v>663</v>
      </c>
      <c r="L322" s="89">
        <v>3.625</v>
      </c>
      <c r="M322" s="90">
        <v>3628</v>
      </c>
      <c r="N322" s="68">
        <v>2177</v>
      </c>
      <c r="O322" s="68">
        <f t="shared" si="9"/>
        <v>1451</v>
      </c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</row>
    <row r="323" s="5" customFormat="1" ht="30" customHeight="1" spans="1:243">
      <c r="A323" s="44">
        <v>224</v>
      </c>
      <c r="B323" s="96" t="s">
        <v>396</v>
      </c>
      <c r="C323" s="85" t="s">
        <v>666</v>
      </c>
      <c r="D323" s="34" t="s">
        <v>51</v>
      </c>
      <c r="E323" s="85" t="s">
        <v>491</v>
      </c>
      <c r="F323" s="34" t="s">
        <v>404</v>
      </c>
      <c r="G323" s="32">
        <v>5</v>
      </c>
      <c r="H323" s="85" t="s">
        <v>667</v>
      </c>
      <c r="I323" s="91">
        <v>12</v>
      </c>
      <c r="J323" s="92">
        <v>6.9</v>
      </c>
      <c r="K323" s="91">
        <v>4132.5</v>
      </c>
      <c r="L323" s="89">
        <v>3.625</v>
      </c>
      <c r="M323" s="90">
        <v>2171</v>
      </c>
      <c r="N323" s="68">
        <v>1303</v>
      </c>
      <c r="O323" s="68">
        <f t="shared" si="9"/>
        <v>868</v>
      </c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</row>
    <row r="324" s="5" customFormat="1" ht="30" customHeight="1" spans="1:243">
      <c r="A324" s="44">
        <v>225</v>
      </c>
      <c r="B324" s="96" t="s">
        <v>396</v>
      </c>
      <c r="C324" s="85" t="s">
        <v>668</v>
      </c>
      <c r="D324" s="34" t="s">
        <v>51</v>
      </c>
      <c r="E324" s="85" t="s">
        <v>543</v>
      </c>
      <c r="F324" s="85" t="s">
        <v>399</v>
      </c>
      <c r="G324" s="32">
        <v>10</v>
      </c>
      <c r="H324" s="85" t="s">
        <v>447</v>
      </c>
      <c r="I324" s="97" t="s">
        <v>601</v>
      </c>
      <c r="J324" s="88" t="s">
        <v>624</v>
      </c>
      <c r="K324" s="97" t="s">
        <v>669</v>
      </c>
      <c r="L324" s="89">
        <v>3.625</v>
      </c>
      <c r="M324" s="90">
        <v>3563</v>
      </c>
      <c r="N324" s="68">
        <v>2138</v>
      </c>
      <c r="O324" s="68">
        <f t="shared" si="9"/>
        <v>1425</v>
      </c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</row>
    <row r="325" s="5" customFormat="1" ht="30" customHeight="1" spans="1:243">
      <c r="A325" s="44">
        <v>226</v>
      </c>
      <c r="B325" s="44" t="s">
        <v>396</v>
      </c>
      <c r="C325" s="85" t="s">
        <v>670</v>
      </c>
      <c r="D325" s="34" t="s">
        <v>51</v>
      </c>
      <c r="E325" s="85" t="s">
        <v>491</v>
      </c>
      <c r="F325" s="34" t="s">
        <v>404</v>
      </c>
      <c r="G325" s="32">
        <v>5</v>
      </c>
      <c r="H325" s="85" t="s">
        <v>671</v>
      </c>
      <c r="I325" s="97" t="s">
        <v>601</v>
      </c>
      <c r="J325" s="88" t="s">
        <v>672</v>
      </c>
      <c r="K325" s="97" t="s">
        <v>621</v>
      </c>
      <c r="L325" s="89">
        <v>3.625</v>
      </c>
      <c r="M325" s="90">
        <v>2171</v>
      </c>
      <c r="N325" s="68">
        <v>1303</v>
      </c>
      <c r="O325" s="68">
        <f t="shared" si="9"/>
        <v>868</v>
      </c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</row>
    <row r="326" s="5" customFormat="1" ht="30" customHeight="1" spans="1:243">
      <c r="A326" s="44"/>
      <c r="B326" s="44" t="s">
        <v>396</v>
      </c>
      <c r="C326" s="85"/>
      <c r="D326" s="34" t="s">
        <v>51</v>
      </c>
      <c r="E326" s="85" t="s">
        <v>491</v>
      </c>
      <c r="F326" s="85" t="s">
        <v>399</v>
      </c>
      <c r="G326" s="32">
        <v>10</v>
      </c>
      <c r="H326" s="85" t="s">
        <v>562</v>
      </c>
      <c r="I326" s="97" t="s">
        <v>601</v>
      </c>
      <c r="J326" s="88" t="s">
        <v>624</v>
      </c>
      <c r="K326" s="97" t="s">
        <v>663</v>
      </c>
      <c r="L326" s="89">
        <v>3.625</v>
      </c>
      <c r="M326" s="90">
        <v>3628</v>
      </c>
      <c r="N326" s="68">
        <v>2177</v>
      </c>
      <c r="O326" s="68">
        <f t="shared" si="9"/>
        <v>1451</v>
      </c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</row>
    <row r="327" s="5" customFormat="1" ht="30" customHeight="1" spans="1:243">
      <c r="A327" s="44">
        <v>227</v>
      </c>
      <c r="B327" s="96" t="s">
        <v>396</v>
      </c>
      <c r="C327" s="85" t="s">
        <v>673</v>
      </c>
      <c r="D327" s="34" t="s">
        <v>51</v>
      </c>
      <c r="E327" s="85" t="s">
        <v>491</v>
      </c>
      <c r="F327" s="85" t="s">
        <v>399</v>
      </c>
      <c r="G327" s="32">
        <v>10</v>
      </c>
      <c r="H327" s="85" t="s">
        <v>562</v>
      </c>
      <c r="I327" s="97" t="s">
        <v>601</v>
      </c>
      <c r="J327" s="88" t="s">
        <v>624</v>
      </c>
      <c r="K327" s="97" t="s">
        <v>663</v>
      </c>
      <c r="L327" s="89">
        <v>3.625</v>
      </c>
      <c r="M327" s="90">
        <v>3628</v>
      </c>
      <c r="N327" s="68">
        <v>2177</v>
      </c>
      <c r="O327" s="68">
        <f t="shared" si="9"/>
        <v>1451</v>
      </c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</row>
    <row r="328" s="5" customFormat="1" ht="30" customHeight="1" spans="1:243">
      <c r="A328" s="44">
        <v>228</v>
      </c>
      <c r="B328" s="96" t="s">
        <v>396</v>
      </c>
      <c r="C328" s="85" t="s">
        <v>594</v>
      </c>
      <c r="D328" s="34" t="s">
        <v>51</v>
      </c>
      <c r="E328" s="85" t="s">
        <v>516</v>
      </c>
      <c r="F328" s="34" t="s">
        <v>404</v>
      </c>
      <c r="G328" s="32">
        <v>5</v>
      </c>
      <c r="H328" s="85" t="s">
        <v>674</v>
      </c>
      <c r="I328" s="97" t="s">
        <v>601</v>
      </c>
      <c r="J328" s="88" t="s">
        <v>672</v>
      </c>
      <c r="K328" s="97" t="s">
        <v>675</v>
      </c>
      <c r="L328" s="89">
        <v>3.625</v>
      </c>
      <c r="M328" s="90">
        <v>2266</v>
      </c>
      <c r="N328" s="68">
        <v>1360</v>
      </c>
      <c r="O328" s="68">
        <f t="shared" si="9"/>
        <v>906</v>
      </c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</row>
    <row r="329" s="5" customFormat="1" ht="30" customHeight="1" spans="1:243">
      <c r="A329" s="44">
        <v>229</v>
      </c>
      <c r="B329" s="96" t="s">
        <v>396</v>
      </c>
      <c r="C329" s="85" t="s">
        <v>676</v>
      </c>
      <c r="D329" s="34" t="s">
        <v>51</v>
      </c>
      <c r="E329" s="85" t="s">
        <v>491</v>
      </c>
      <c r="F329" s="34" t="s">
        <v>404</v>
      </c>
      <c r="G329" s="32">
        <v>5</v>
      </c>
      <c r="H329" s="85" t="s">
        <v>677</v>
      </c>
      <c r="I329" s="97" t="s">
        <v>601</v>
      </c>
      <c r="J329" s="88" t="s">
        <v>672</v>
      </c>
      <c r="K329" s="97" t="s">
        <v>675</v>
      </c>
      <c r="L329" s="89">
        <v>3.625</v>
      </c>
      <c r="M329" s="90">
        <v>2266</v>
      </c>
      <c r="N329" s="68">
        <v>1360</v>
      </c>
      <c r="O329" s="68">
        <f t="shared" si="9"/>
        <v>906</v>
      </c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</row>
    <row r="330" s="5" customFormat="1" ht="30" customHeight="1" spans="1:243">
      <c r="A330" s="44">
        <v>230</v>
      </c>
      <c r="B330" s="96" t="s">
        <v>396</v>
      </c>
      <c r="C330" s="85" t="s">
        <v>678</v>
      </c>
      <c r="D330" s="34" t="s">
        <v>51</v>
      </c>
      <c r="E330" s="85" t="s">
        <v>491</v>
      </c>
      <c r="F330" s="85" t="s">
        <v>399</v>
      </c>
      <c r="G330" s="32">
        <v>8</v>
      </c>
      <c r="H330" s="85" t="s">
        <v>564</v>
      </c>
      <c r="I330" s="97" t="s">
        <v>601</v>
      </c>
      <c r="J330" s="88" t="s">
        <v>624</v>
      </c>
      <c r="K330" s="97" t="s">
        <v>679</v>
      </c>
      <c r="L330" s="89">
        <v>3.625</v>
      </c>
      <c r="M330" s="90">
        <v>2068</v>
      </c>
      <c r="N330" s="68">
        <v>1241</v>
      </c>
      <c r="O330" s="68">
        <f t="shared" ref="O330:O342" si="10">M330-N330</f>
        <v>827</v>
      </c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</row>
    <row r="331" s="5" customFormat="1" ht="30" customHeight="1" spans="1:243">
      <c r="A331" s="44">
        <v>231</v>
      </c>
      <c r="B331" s="96" t="s">
        <v>396</v>
      </c>
      <c r="C331" s="85" t="s">
        <v>680</v>
      </c>
      <c r="D331" s="85" t="s">
        <v>51</v>
      </c>
      <c r="E331" s="85" t="s">
        <v>597</v>
      </c>
      <c r="F331" s="85" t="s">
        <v>404</v>
      </c>
      <c r="G331" s="32">
        <v>7</v>
      </c>
      <c r="H331" s="85" t="s">
        <v>526</v>
      </c>
      <c r="I331" s="97" t="s">
        <v>601</v>
      </c>
      <c r="J331" s="88" t="s">
        <v>606</v>
      </c>
      <c r="K331" s="97" t="s">
        <v>607</v>
      </c>
      <c r="L331" s="89">
        <v>3.625</v>
      </c>
      <c r="M331" s="90">
        <v>3336</v>
      </c>
      <c r="N331" s="68">
        <v>2002</v>
      </c>
      <c r="O331" s="68">
        <f t="shared" si="10"/>
        <v>1334</v>
      </c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</row>
    <row r="332" s="5" customFormat="1" ht="30" customHeight="1" spans="1:243">
      <c r="A332" s="44">
        <v>232</v>
      </c>
      <c r="B332" s="96" t="s">
        <v>396</v>
      </c>
      <c r="C332" s="85" t="s">
        <v>681</v>
      </c>
      <c r="D332" s="34" t="s">
        <v>51</v>
      </c>
      <c r="E332" s="85" t="s">
        <v>491</v>
      </c>
      <c r="F332" s="85" t="s">
        <v>399</v>
      </c>
      <c r="G332" s="32">
        <v>8</v>
      </c>
      <c r="H332" s="85" t="s">
        <v>564</v>
      </c>
      <c r="I332" s="97" t="s">
        <v>601</v>
      </c>
      <c r="J332" s="88" t="s">
        <v>624</v>
      </c>
      <c r="K332" s="97" t="s">
        <v>679</v>
      </c>
      <c r="L332" s="89">
        <v>3.625</v>
      </c>
      <c r="M332" s="90">
        <v>2068</v>
      </c>
      <c r="N332" s="68">
        <v>1241</v>
      </c>
      <c r="O332" s="68">
        <f t="shared" si="10"/>
        <v>827</v>
      </c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</row>
    <row r="333" s="5" customFormat="1" ht="30" customHeight="1" spans="1:243">
      <c r="A333" s="44">
        <v>233</v>
      </c>
      <c r="B333" s="44" t="s">
        <v>396</v>
      </c>
      <c r="C333" s="85" t="s">
        <v>682</v>
      </c>
      <c r="D333" s="34" t="s">
        <v>51</v>
      </c>
      <c r="E333" s="85" t="s">
        <v>528</v>
      </c>
      <c r="F333" s="34" t="s">
        <v>404</v>
      </c>
      <c r="G333" s="32">
        <v>5</v>
      </c>
      <c r="H333" s="85" t="s">
        <v>677</v>
      </c>
      <c r="I333" s="97" t="s">
        <v>601</v>
      </c>
      <c r="J333" s="88" t="s">
        <v>672</v>
      </c>
      <c r="K333" s="97" t="s">
        <v>675</v>
      </c>
      <c r="L333" s="89">
        <v>3.625</v>
      </c>
      <c r="M333" s="90">
        <v>2266</v>
      </c>
      <c r="N333" s="68">
        <v>1310</v>
      </c>
      <c r="O333" s="68">
        <f t="shared" si="10"/>
        <v>956</v>
      </c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</row>
    <row r="334" s="5" customFormat="1" ht="30" customHeight="1" spans="1:243">
      <c r="A334" s="44"/>
      <c r="B334" s="44" t="s">
        <v>396</v>
      </c>
      <c r="C334" s="85"/>
      <c r="D334" s="34" t="s">
        <v>51</v>
      </c>
      <c r="E334" s="85" t="s">
        <v>528</v>
      </c>
      <c r="F334" s="85" t="s">
        <v>399</v>
      </c>
      <c r="G334" s="32">
        <v>10</v>
      </c>
      <c r="H334" s="85" t="s">
        <v>683</v>
      </c>
      <c r="I334" s="97" t="s">
        <v>601</v>
      </c>
      <c r="J334" s="88" t="s">
        <v>624</v>
      </c>
      <c r="K334" s="97" t="s">
        <v>684</v>
      </c>
      <c r="L334" s="89">
        <v>3.625</v>
      </c>
      <c r="M334" s="90">
        <v>3581</v>
      </c>
      <c r="N334" s="68">
        <v>2149</v>
      </c>
      <c r="O334" s="68">
        <f t="shared" si="10"/>
        <v>1432</v>
      </c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</row>
    <row r="335" s="5" customFormat="1" ht="30" customHeight="1" spans="1:243">
      <c r="A335" s="44">
        <v>234</v>
      </c>
      <c r="B335" s="96" t="s">
        <v>396</v>
      </c>
      <c r="C335" s="85" t="s">
        <v>685</v>
      </c>
      <c r="D335" s="85" t="s">
        <v>51</v>
      </c>
      <c r="E335" s="85" t="s">
        <v>543</v>
      </c>
      <c r="F335" s="85" t="s">
        <v>399</v>
      </c>
      <c r="G335" s="32">
        <v>9</v>
      </c>
      <c r="H335" s="85" t="s">
        <v>683</v>
      </c>
      <c r="I335" s="87">
        <v>12</v>
      </c>
      <c r="J335" s="88">
        <v>7.5</v>
      </c>
      <c r="K335" s="85">
        <v>6788.89</v>
      </c>
      <c r="L335" s="89">
        <v>3.625</v>
      </c>
      <c r="M335" s="90">
        <v>3281</v>
      </c>
      <c r="N335" s="68">
        <v>1969</v>
      </c>
      <c r="O335" s="68">
        <f t="shared" si="10"/>
        <v>1312</v>
      </c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</row>
    <row r="336" s="5" customFormat="1" ht="30" customHeight="1" spans="1:243">
      <c r="A336" s="44">
        <v>235</v>
      </c>
      <c r="B336" s="96" t="s">
        <v>396</v>
      </c>
      <c r="C336" s="85" t="s">
        <v>686</v>
      </c>
      <c r="D336" s="85" t="s">
        <v>51</v>
      </c>
      <c r="E336" s="85" t="s">
        <v>407</v>
      </c>
      <c r="F336" s="85" t="s">
        <v>68</v>
      </c>
      <c r="G336" s="32">
        <v>10</v>
      </c>
      <c r="H336" s="85" t="s">
        <v>467</v>
      </c>
      <c r="I336" s="87">
        <v>12</v>
      </c>
      <c r="J336" s="88">
        <v>8.7</v>
      </c>
      <c r="K336" s="93">
        <v>10440</v>
      </c>
      <c r="L336" s="89">
        <v>3.625</v>
      </c>
      <c r="M336" s="90">
        <v>4350</v>
      </c>
      <c r="N336" s="68">
        <v>2610</v>
      </c>
      <c r="O336" s="68">
        <f t="shared" si="10"/>
        <v>1740</v>
      </c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</row>
    <row r="337" s="5" customFormat="1" ht="30" customHeight="1" spans="1:243">
      <c r="A337" s="44">
        <v>236</v>
      </c>
      <c r="B337" s="96" t="s">
        <v>396</v>
      </c>
      <c r="C337" s="85" t="s">
        <v>687</v>
      </c>
      <c r="D337" s="85" t="s">
        <v>51</v>
      </c>
      <c r="E337" s="85" t="s">
        <v>520</v>
      </c>
      <c r="F337" s="85" t="s">
        <v>399</v>
      </c>
      <c r="G337" s="32">
        <v>7</v>
      </c>
      <c r="H337" s="85" t="s">
        <v>400</v>
      </c>
      <c r="I337" s="87">
        <v>12</v>
      </c>
      <c r="J337" s="88">
        <v>6.66</v>
      </c>
      <c r="K337" s="85">
        <v>5753.42</v>
      </c>
      <c r="L337" s="89">
        <v>3.625</v>
      </c>
      <c r="M337" s="90">
        <v>3132</v>
      </c>
      <c r="N337" s="68">
        <v>1879</v>
      </c>
      <c r="O337" s="68">
        <f t="shared" si="10"/>
        <v>1253</v>
      </c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</row>
    <row r="338" s="5" customFormat="1" ht="30" customHeight="1" spans="1:243">
      <c r="A338" s="44">
        <v>237</v>
      </c>
      <c r="B338" s="96" t="s">
        <v>396</v>
      </c>
      <c r="C338" s="85" t="s">
        <v>688</v>
      </c>
      <c r="D338" s="85" t="s">
        <v>51</v>
      </c>
      <c r="E338" s="85" t="s">
        <v>689</v>
      </c>
      <c r="F338" s="34" t="s">
        <v>404</v>
      </c>
      <c r="G338" s="32">
        <v>5</v>
      </c>
      <c r="H338" s="85" t="s">
        <v>690</v>
      </c>
      <c r="I338" s="97" t="s">
        <v>601</v>
      </c>
      <c r="J338" s="88" t="s">
        <v>672</v>
      </c>
      <c r="K338" s="97" t="s">
        <v>675</v>
      </c>
      <c r="L338" s="89">
        <v>3.625</v>
      </c>
      <c r="M338" s="90">
        <v>2266</v>
      </c>
      <c r="N338" s="68">
        <v>1360</v>
      </c>
      <c r="O338" s="68">
        <f t="shared" si="10"/>
        <v>906</v>
      </c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</row>
    <row r="339" s="5" customFormat="1" ht="30" customHeight="1" spans="1:243">
      <c r="A339" s="44">
        <v>238</v>
      </c>
      <c r="B339" s="96" t="s">
        <v>396</v>
      </c>
      <c r="C339" s="85" t="s">
        <v>691</v>
      </c>
      <c r="D339" s="85" t="s">
        <v>51</v>
      </c>
      <c r="E339" s="85" t="s">
        <v>491</v>
      </c>
      <c r="F339" s="85" t="s">
        <v>399</v>
      </c>
      <c r="G339" s="32">
        <v>10</v>
      </c>
      <c r="H339" s="85" t="s">
        <v>562</v>
      </c>
      <c r="I339" s="97" t="s">
        <v>601</v>
      </c>
      <c r="J339" s="88" t="s">
        <v>624</v>
      </c>
      <c r="K339" s="97" t="s">
        <v>663</v>
      </c>
      <c r="L339" s="89">
        <v>3.625</v>
      </c>
      <c r="M339" s="90">
        <v>3628</v>
      </c>
      <c r="N339" s="68">
        <v>2177</v>
      </c>
      <c r="O339" s="68">
        <f t="shared" si="10"/>
        <v>1451</v>
      </c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</row>
    <row r="340" s="5" customFormat="1" ht="30" customHeight="1" spans="1:243">
      <c r="A340" s="44">
        <v>239</v>
      </c>
      <c r="B340" s="44" t="s">
        <v>396</v>
      </c>
      <c r="C340" s="85" t="s">
        <v>692</v>
      </c>
      <c r="D340" s="85" t="s">
        <v>51</v>
      </c>
      <c r="E340" s="85" t="s">
        <v>413</v>
      </c>
      <c r="F340" s="85" t="s">
        <v>399</v>
      </c>
      <c r="G340" s="32">
        <v>10</v>
      </c>
      <c r="H340" s="85" t="s">
        <v>562</v>
      </c>
      <c r="I340" s="97" t="s">
        <v>601</v>
      </c>
      <c r="J340" s="88" t="s">
        <v>693</v>
      </c>
      <c r="K340" s="97" t="s">
        <v>694</v>
      </c>
      <c r="L340" s="89">
        <v>3.625</v>
      </c>
      <c r="M340" s="90">
        <v>3550</v>
      </c>
      <c r="N340" s="68">
        <v>2130</v>
      </c>
      <c r="O340" s="68">
        <f t="shared" si="10"/>
        <v>1420</v>
      </c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</row>
    <row r="341" s="5" customFormat="1" ht="30" customHeight="1" spans="1:243">
      <c r="A341" s="44"/>
      <c r="B341" s="44"/>
      <c r="C341" s="85"/>
      <c r="D341" s="85" t="s">
        <v>51</v>
      </c>
      <c r="E341" s="85" t="s">
        <v>413</v>
      </c>
      <c r="F341" s="85" t="s">
        <v>68</v>
      </c>
      <c r="G341" s="32">
        <v>10</v>
      </c>
      <c r="H341" s="85" t="s">
        <v>467</v>
      </c>
      <c r="I341" s="87">
        <v>12</v>
      </c>
      <c r="J341" s="88">
        <v>8.7</v>
      </c>
      <c r="K341" s="93">
        <v>10324</v>
      </c>
      <c r="L341" s="89">
        <v>3.625</v>
      </c>
      <c r="M341" s="90">
        <v>4302</v>
      </c>
      <c r="N341" s="68">
        <v>2581</v>
      </c>
      <c r="O341" s="68">
        <f t="shared" si="10"/>
        <v>1721</v>
      </c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</row>
    <row r="342" s="5" customFormat="1" ht="30" customHeight="1" spans="1:243">
      <c r="A342" s="44"/>
      <c r="B342" s="44"/>
      <c r="C342" s="85"/>
      <c r="D342" s="85" t="s">
        <v>51</v>
      </c>
      <c r="E342" s="85" t="s">
        <v>413</v>
      </c>
      <c r="F342" s="85" t="s">
        <v>404</v>
      </c>
      <c r="G342" s="32">
        <v>20</v>
      </c>
      <c r="H342" s="85" t="s">
        <v>410</v>
      </c>
      <c r="I342" s="87">
        <v>24</v>
      </c>
      <c r="J342" s="88">
        <v>9.104</v>
      </c>
      <c r="K342" s="85">
        <v>21849.6</v>
      </c>
      <c r="L342" s="89">
        <v>3.625</v>
      </c>
      <c r="M342" s="90">
        <v>8700</v>
      </c>
      <c r="N342" s="68">
        <v>5220</v>
      </c>
      <c r="O342" s="68">
        <f t="shared" si="10"/>
        <v>3480</v>
      </c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</row>
  </sheetData>
  <mergeCells count="285">
    <mergeCell ref="B2:O2"/>
    <mergeCell ref="B3:E3"/>
    <mergeCell ref="L3:O3"/>
    <mergeCell ref="H4:I4"/>
    <mergeCell ref="M4:O4"/>
    <mergeCell ref="A6:F6"/>
    <mergeCell ref="A4:A5"/>
    <mergeCell ref="A9:A10"/>
    <mergeCell ref="A11:A12"/>
    <mergeCell ref="A13:A15"/>
    <mergeCell ref="A17:A18"/>
    <mergeCell ref="A20:A21"/>
    <mergeCell ref="A22:A23"/>
    <mergeCell ref="A26:A27"/>
    <mergeCell ref="A28:A29"/>
    <mergeCell ref="A30:A31"/>
    <mergeCell ref="A34:A35"/>
    <mergeCell ref="A36:A38"/>
    <mergeCell ref="A40:A41"/>
    <mergeCell ref="A42:A43"/>
    <mergeCell ref="A44:A45"/>
    <mergeCell ref="A47:A48"/>
    <mergeCell ref="A69:A70"/>
    <mergeCell ref="A72:A73"/>
    <mergeCell ref="A74:A75"/>
    <mergeCell ref="A76:A77"/>
    <mergeCell ref="A90:A91"/>
    <mergeCell ref="A92:A93"/>
    <mergeCell ref="A94:A95"/>
    <mergeCell ref="A96:A97"/>
    <mergeCell ref="A129:A130"/>
    <mergeCell ref="A134:A135"/>
    <mergeCell ref="A137:A138"/>
    <mergeCell ref="A141:A144"/>
    <mergeCell ref="A145:A147"/>
    <mergeCell ref="A149:A152"/>
    <mergeCell ref="A153:A155"/>
    <mergeCell ref="A157:A158"/>
    <mergeCell ref="A159:A161"/>
    <mergeCell ref="A162:A164"/>
    <mergeCell ref="A166:A167"/>
    <mergeCell ref="A170:A171"/>
    <mergeCell ref="A172:A175"/>
    <mergeCell ref="A176:A177"/>
    <mergeCell ref="A178:A179"/>
    <mergeCell ref="A180:A182"/>
    <mergeCell ref="A183:A184"/>
    <mergeCell ref="A186:A187"/>
    <mergeCell ref="A188:A189"/>
    <mergeCell ref="A191:A192"/>
    <mergeCell ref="A193:A194"/>
    <mergeCell ref="A195:A196"/>
    <mergeCell ref="A199:A200"/>
    <mergeCell ref="A201:A203"/>
    <mergeCell ref="A204:A206"/>
    <mergeCell ref="A207:A208"/>
    <mergeCell ref="A209:A211"/>
    <mergeCell ref="A212:A214"/>
    <mergeCell ref="A215:A216"/>
    <mergeCell ref="A217:A218"/>
    <mergeCell ref="A219:A220"/>
    <mergeCell ref="A221:A223"/>
    <mergeCell ref="A224:A225"/>
    <mergeCell ref="A228:A229"/>
    <mergeCell ref="A230:A231"/>
    <mergeCell ref="A236:A237"/>
    <mergeCell ref="A238:A239"/>
    <mergeCell ref="A244:A245"/>
    <mergeCell ref="A249:A250"/>
    <mergeCell ref="A256:A257"/>
    <mergeCell ref="A264:A265"/>
    <mergeCell ref="A266:A267"/>
    <mergeCell ref="A273:A274"/>
    <mergeCell ref="A275:A276"/>
    <mergeCell ref="A290:A291"/>
    <mergeCell ref="A295:A296"/>
    <mergeCell ref="A298:A299"/>
    <mergeCell ref="A302:A303"/>
    <mergeCell ref="A310:A311"/>
    <mergeCell ref="A312:A313"/>
    <mergeCell ref="A314:A315"/>
    <mergeCell ref="A318:A319"/>
    <mergeCell ref="A325:A326"/>
    <mergeCell ref="A333:A334"/>
    <mergeCell ref="A340:A342"/>
    <mergeCell ref="B4:B5"/>
    <mergeCell ref="B9:B10"/>
    <mergeCell ref="B11:B12"/>
    <mergeCell ref="B13:B15"/>
    <mergeCell ref="B17:B18"/>
    <mergeCell ref="B20:B21"/>
    <mergeCell ref="B22:B23"/>
    <mergeCell ref="B26:B27"/>
    <mergeCell ref="B28:B29"/>
    <mergeCell ref="B30:B31"/>
    <mergeCell ref="B34:B35"/>
    <mergeCell ref="B36:B38"/>
    <mergeCell ref="B40:B41"/>
    <mergeCell ref="B42:B43"/>
    <mergeCell ref="B44:B45"/>
    <mergeCell ref="B69:B70"/>
    <mergeCell ref="B72:B73"/>
    <mergeCell ref="B74:B75"/>
    <mergeCell ref="B76:B77"/>
    <mergeCell ref="B90:B91"/>
    <mergeCell ref="B92:B93"/>
    <mergeCell ref="B94:B95"/>
    <mergeCell ref="B96:B97"/>
    <mergeCell ref="B129:B130"/>
    <mergeCell ref="B134:B135"/>
    <mergeCell ref="B137:B138"/>
    <mergeCell ref="B141:B144"/>
    <mergeCell ref="B145:B147"/>
    <mergeCell ref="B149:B152"/>
    <mergeCell ref="B153:B155"/>
    <mergeCell ref="B157:B158"/>
    <mergeCell ref="B159:B161"/>
    <mergeCell ref="B162:B164"/>
    <mergeCell ref="B166:B167"/>
    <mergeCell ref="B172:B175"/>
    <mergeCell ref="B176:B177"/>
    <mergeCell ref="B178:B179"/>
    <mergeCell ref="B180:B182"/>
    <mergeCell ref="B183:B184"/>
    <mergeCell ref="B186:B187"/>
    <mergeCell ref="B188:B189"/>
    <mergeCell ref="B191:B192"/>
    <mergeCell ref="B193:B194"/>
    <mergeCell ref="B195:B196"/>
    <mergeCell ref="B199:B200"/>
    <mergeCell ref="B201:B203"/>
    <mergeCell ref="B204:B206"/>
    <mergeCell ref="B207:B208"/>
    <mergeCell ref="B209:B211"/>
    <mergeCell ref="B212:B214"/>
    <mergeCell ref="B215:B216"/>
    <mergeCell ref="B217:B218"/>
    <mergeCell ref="B219:B220"/>
    <mergeCell ref="B221:B223"/>
    <mergeCell ref="B224:B225"/>
    <mergeCell ref="B228:B229"/>
    <mergeCell ref="B230:B231"/>
    <mergeCell ref="B236:B237"/>
    <mergeCell ref="B238:B239"/>
    <mergeCell ref="B244:B245"/>
    <mergeCell ref="B249:B250"/>
    <mergeCell ref="B256:B257"/>
    <mergeCell ref="B264:B265"/>
    <mergeCell ref="B266:B267"/>
    <mergeCell ref="B273:B274"/>
    <mergeCell ref="B275:B276"/>
    <mergeCell ref="B290:B291"/>
    <mergeCell ref="B295:B296"/>
    <mergeCell ref="B298:B299"/>
    <mergeCell ref="B302:B303"/>
    <mergeCell ref="B310:B311"/>
    <mergeCell ref="B312:B313"/>
    <mergeCell ref="B314:B315"/>
    <mergeCell ref="B318:B319"/>
    <mergeCell ref="B325:B326"/>
    <mergeCell ref="B333:B334"/>
    <mergeCell ref="B340:B342"/>
    <mergeCell ref="C4:C5"/>
    <mergeCell ref="C9:C10"/>
    <mergeCell ref="C11:C12"/>
    <mergeCell ref="C13:C15"/>
    <mergeCell ref="C17:C18"/>
    <mergeCell ref="C20:C21"/>
    <mergeCell ref="C22:C23"/>
    <mergeCell ref="C26:C27"/>
    <mergeCell ref="C28:C29"/>
    <mergeCell ref="C30:C31"/>
    <mergeCell ref="C34:C35"/>
    <mergeCell ref="C36:C38"/>
    <mergeCell ref="C40:C41"/>
    <mergeCell ref="C42:C43"/>
    <mergeCell ref="C44:C45"/>
    <mergeCell ref="C47:C48"/>
    <mergeCell ref="C69:C70"/>
    <mergeCell ref="C72:C73"/>
    <mergeCell ref="C74:C75"/>
    <mergeCell ref="C76:C77"/>
    <mergeCell ref="C90:C91"/>
    <mergeCell ref="C92:C93"/>
    <mergeCell ref="C94:C95"/>
    <mergeCell ref="C96:C97"/>
    <mergeCell ref="C129:C130"/>
    <mergeCell ref="C134:C135"/>
    <mergeCell ref="C137:C138"/>
    <mergeCell ref="C141:C144"/>
    <mergeCell ref="C145:C147"/>
    <mergeCell ref="C149:C152"/>
    <mergeCell ref="C153:C155"/>
    <mergeCell ref="C157:C158"/>
    <mergeCell ref="C159:C161"/>
    <mergeCell ref="C162:C164"/>
    <mergeCell ref="C166:C167"/>
    <mergeCell ref="C170:C171"/>
    <mergeCell ref="C172:C175"/>
    <mergeCell ref="C176:C177"/>
    <mergeCell ref="C178:C179"/>
    <mergeCell ref="C180:C182"/>
    <mergeCell ref="C183:C184"/>
    <mergeCell ref="C186:C187"/>
    <mergeCell ref="C188:C189"/>
    <mergeCell ref="C191:C192"/>
    <mergeCell ref="C193:C194"/>
    <mergeCell ref="C195:C196"/>
    <mergeCell ref="C199:C200"/>
    <mergeCell ref="C201:C203"/>
    <mergeCell ref="C204:C206"/>
    <mergeCell ref="C207:C208"/>
    <mergeCell ref="C209:C211"/>
    <mergeCell ref="C212:C214"/>
    <mergeCell ref="C215:C216"/>
    <mergeCell ref="C217:C218"/>
    <mergeCell ref="C219:C220"/>
    <mergeCell ref="C221:C223"/>
    <mergeCell ref="C224:C225"/>
    <mergeCell ref="C228:C229"/>
    <mergeCell ref="C230:C231"/>
    <mergeCell ref="C236:C237"/>
    <mergeCell ref="C238:C239"/>
    <mergeCell ref="C244:C245"/>
    <mergeCell ref="C249:C250"/>
    <mergeCell ref="C256:C257"/>
    <mergeCell ref="C264:C265"/>
    <mergeCell ref="C266:C267"/>
    <mergeCell ref="C273:C274"/>
    <mergeCell ref="C275:C276"/>
    <mergeCell ref="C290:C291"/>
    <mergeCell ref="C295:C296"/>
    <mergeCell ref="C298:C299"/>
    <mergeCell ref="C302:C303"/>
    <mergeCell ref="C310:C311"/>
    <mergeCell ref="C312:C313"/>
    <mergeCell ref="C314:C315"/>
    <mergeCell ref="C318:C319"/>
    <mergeCell ref="C325:C326"/>
    <mergeCell ref="C333:C334"/>
    <mergeCell ref="C340:C342"/>
    <mergeCell ref="D4:D5"/>
    <mergeCell ref="D9:D10"/>
    <mergeCell ref="D11:D12"/>
    <mergeCell ref="D13:D15"/>
    <mergeCell ref="D17:D18"/>
    <mergeCell ref="D20:D21"/>
    <mergeCell ref="D22:D23"/>
    <mergeCell ref="D26:D27"/>
    <mergeCell ref="D28:D29"/>
    <mergeCell ref="D30:D31"/>
    <mergeCell ref="D34:D35"/>
    <mergeCell ref="D36:D38"/>
    <mergeCell ref="D40:D41"/>
    <mergeCell ref="D42:D43"/>
    <mergeCell ref="D44:D45"/>
    <mergeCell ref="D47:D48"/>
    <mergeCell ref="D141:D144"/>
    <mergeCell ref="D145:D147"/>
    <mergeCell ref="E4:E5"/>
    <mergeCell ref="E9:E10"/>
    <mergeCell ref="E11:E12"/>
    <mergeCell ref="E13:E15"/>
    <mergeCell ref="E17:E18"/>
    <mergeCell ref="E20:E21"/>
    <mergeCell ref="E22:E23"/>
    <mergeCell ref="E26:E27"/>
    <mergeCell ref="E28:E29"/>
    <mergeCell ref="E30:E31"/>
    <mergeCell ref="E34:E35"/>
    <mergeCell ref="E36:E38"/>
    <mergeCell ref="E40:E41"/>
    <mergeCell ref="E42:E43"/>
    <mergeCell ref="E44:E45"/>
    <mergeCell ref="E47:E48"/>
    <mergeCell ref="E141:E144"/>
    <mergeCell ref="E145:E147"/>
    <mergeCell ref="F4:F5"/>
    <mergeCell ref="F37:F38"/>
    <mergeCell ref="F141:F142"/>
    <mergeCell ref="F143:F144"/>
    <mergeCell ref="G4:G5"/>
    <mergeCell ref="J4:J5"/>
    <mergeCell ref="K4:K5"/>
    <mergeCell ref="L4:L5"/>
  </mergeCells>
  <pageMargins left="0.09375" right="0.0937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乡企</dc:creator>
  <cp:lastModifiedBy>小康之家</cp:lastModifiedBy>
  <dcterms:created xsi:type="dcterms:W3CDTF">2020-01-20T02:01:00Z</dcterms:created>
  <dcterms:modified xsi:type="dcterms:W3CDTF">2020-09-04T08:44:07Z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KSOReadingLayout">
    <vt:bool>true</vt:bool>
  </property>
</Properties>
</file>