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80" tabRatio="365" activeTab="2"/>
  </bookViews>
  <sheets>
    <sheet name="收支总表(一）" sheetId="1" r:id="rId1"/>
    <sheet name="支出明细表 (二)" sheetId="2" r:id="rId2"/>
    <sheet name="基金总表（三）" sheetId="3" r:id="rId3"/>
  </sheets>
  <externalReferences>
    <externalReference r:id="rId6"/>
  </externalReferences>
  <definedNames>
    <definedName name="地区名称">'[1]封面'!$B$2:$B$5</definedName>
    <definedName name="_xlnm.Print_Area" localSheetId="1">'支出明细表 (二)'!$A$1:$I$299</definedName>
    <definedName name="_xlnm.Print_Area" localSheetId="2">'基金总表（三）'!$A$1:$F$90</definedName>
    <definedName name="_xlnm.Print_Titles" localSheetId="0">'收支总表(一）'!$1:$5</definedName>
    <definedName name="_xlnm.Print_Titles" localSheetId="1">'支出明细表 (二)'!$1:$6</definedName>
    <definedName name="_xlnm.Print_Titles" localSheetId="2">'基金总表（三）'!$1:$5</definedName>
  </definedNames>
  <calcPr fullCalcOnLoad="1"/>
</workbook>
</file>

<file path=xl/sharedStrings.xml><?xml version="1.0" encoding="utf-8"?>
<sst xmlns="http://schemas.openxmlformats.org/spreadsheetml/2006/main" count="546" uniqueCount="524">
  <si>
    <t>表一</t>
  </si>
  <si>
    <t>原州区2015年财政一般预算收支总表</t>
  </si>
  <si>
    <t>单位：万元</t>
  </si>
  <si>
    <t>收                          入</t>
  </si>
  <si>
    <t>支                          出</t>
  </si>
  <si>
    <t>项          目</t>
  </si>
  <si>
    <t>预算数</t>
  </si>
  <si>
    <t>备注</t>
  </si>
  <si>
    <t>功能分类</t>
  </si>
  <si>
    <t>一、税收收入</t>
  </si>
  <si>
    <t>一、一般公共服务</t>
  </si>
  <si>
    <t xml:space="preserve">           增值税</t>
  </si>
  <si>
    <t>二、外交</t>
  </si>
  <si>
    <t xml:space="preserve">           营业税</t>
  </si>
  <si>
    <t>三、国防</t>
  </si>
  <si>
    <t xml:space="preserve">           企业所得税</t>
  </si>
  <si>
    <t>四、公共安全</t>
  </si>
  <si>
    <t xml:space="preserve">           企业所得税退税</t>
  </si>
  <si>
    <t>五、教育</t>
  </si>
  <si>
    <t xml:space="preserve">           个人所得税</t>
  </si>
  <si>
    <t>六、科学技术</t>
  </si>
  <si>
    <t xml:space="preserve">           资源税</t>
  </si>
  <si>
    <t>七、文化体育与传媒</t>
  </si>
  <si>
    <t xml:space="preserve">           固定资产投资方向调节税</t>
  </si>
  <si>
    <t>八、社会保障和就业</t>
  </si>
  <si>
    <t xml:space="preserve">           城市维护建设税</t>
  </si>
  <si>
    <t>九、社会保险支出</t>
  </si>
  <si>
    <t xml:space="preserve">           房产税</t>
  </si>
  <si>
    <t>十、医疗卫生</t>
  </si>
  <si>
    <t xml:space="preserve">           印花税</t>
  </si>
  <si>
    <t>十一、环境保护</t>
  </si>
  <si>
    <t xml:space="preserve">           城镇土地使用税</t>
  </si>
  <si>
    <t>十二、城乡社区事务</t>
  </si>
  <si>
    <t xml:space="preserve">           土地增值税</t>
  </si>
  <si>
    <t>十三、农林水事务</t>
  </si>
  <si>
    <t xml:space="preserve">           车船使用和牌照税</t>
  </si>
  <si>
    <t>十四、交通运输</t>
  </si>
  <si>
    <t xml:space="preserve">           耕地占用税</t>
  </si>
  <si>
    <t>十五、资源勘探电力信息等事务</t>
  </si>
  <si>
    <t>二、非税收入</t>
  </si>
  <si>
    <t>十六、商业服务业等事务</t>
  </si>
  <si>
    <t xml:space="preserve">           专项收入</t>
  </si>
  <si>
    <t>十七、金融监管等事务支出</t>
  </si>
  <si>
    <t xml:space="preserve">           行政事业性收费收入</t>
  </si>
  <si>
    <t>十八、援助其他地区支出</t>
  </si>
  <si>
    <t xml:space="preserve">           罚没收入</t>
  </si>
  <si>
    <t>十九、国土资源气象等事务</t>
  </si>
  <si>
    <t xml:space="preserve">           国有资源(资产)有偿使用收入</t>
  </si>
  <si>
    <t>二十、住房保障支出</t>
  </si>
  <si>
    <t xml:space="preserve">           其他收入</t>
  </si>
  <si>
    <t>二十一、粮油物资管理事务</t>
  </si>
  <si>
    <t>二十二、储备事务支出</t>
  </si>
  <si>
    <t>二十三、预备费</t>
  </si>
  <si>
    <t>二十四、国债还本付息支出</t>
  </si>
  <si>
    <t>二十五、其他支出</t>
  </si>
  <si>
    <t>收入合计</t>
  </si>
  <si>
    <t>支出合计</t>
  </si>
  <si>
    <t>转移性收入</t>
  </si>
  <si>
    <t>转移性支出</t>
  </si>
  <si>
    <t>上级补助收入</t>
  </si>
  <si>
    <t>上解上级支出</t>
  </si>
  <si>
    <t xml:space="preserve">    返还性收入</t>
  </si>
  <si>
    <t xml:space="preserve">       增值税和消费税税收返还收入 </t>
  </si>
  <si>
    <t xml:space="preserve">       体制上解支出</t>
  </si>
  <si>
    <t xml:space="preserve">       所得税基数返还收入</t>
  </si>
  <si>
    <t xml:space="preserve">       出口退税专项上解支出</t>
  </si>
  <si>
    <t xml:space="preserve">       其他税收返还收入</t>
  </si>
  <si>
    <t xml:space="preserve">       专项上解支出</t>
  </si>
  <si>
    <t xml:space="preserve">   一般性转移支付补助收入</t>
  </si>
  <si>
    <t xml:space="preserve">       体制补助收入</t>
  </si>
  <si>
    <t>补助下级支出</t>
  </si>
  <si>
    <t xml:space="preserve">       均衡性转移支付补助收入</t>
  </si>
  <si>
    <t xml:space="preserve">       增值税和消费税税收返还支出</t>
  </si>
  <si>
    <t xml:space="preserve">       调整工资转移支付补助收入</t>
  </si>
  <si>
    <t xml:space="preserve">       所得税基数返还支出</t>
  </si>
  <si>
    <t xml:space="preserve">       教育转移支付收入</t>
  </si>
  <si>
    <t xml:space="preserve">       其他税收返还支出</t>
  </si>
  <si>
    <t xml:space="preserve">       其中:公用经费补助</t>
  </si>
  <si>
    <t xml:space="preserve">       体制补助支出</t>
  </si>
  <si>
    <t xml:space="preserve">            寄宿生活费补助</t>
  </si>
  <si>
    <t xml:space="preserve">       一般性转移支付补助支出</t>
  </si>
  <si>
    <t xml:space="preserve">       农村税费改革补助收入</t>
  </si>
  <si>
    <t xml:space="preserve">       民族地区转移支付补助支出</t>
  </si>
  <si>
    <t xml:space="preserve">       其中:农村税费改革补助收入</t>
  </si>
  <si>
    <t xml:space="preserve">       调整工资转移支付补助支出</t>
  </si>
  <si>
    <t xml:space="preserve">            村干部任职职务补贴</t>
  </si>
  <si>
    <t xml:space="preserve">       农村义务教育补助支出</t>
  </si>
  <si>
    <t xml:space="preserve">       县级基本财力保障机制奖补资金收入</t>
  </si>
  <si>
    <t xml:space="preserve">       农村税费改革补助支出</t>
  </si>
  <si>
    <t xml:space="preserve">       结算补助收入</t>
  </si>
  <si>
    <t xml:space="preserve">       缓解县乡困难转移支付补助支出</t>
  </si>
  <si>
    <t xml:space="preserve">       其他财力性转移支付收入</t>
  </si>
  <si>
    <t xml:space="preserve">       结算补助支出</t>
  </si>
  <si>
    <t xml:space="preserve">    专项补助收入</t>
  </si>
  <si>
    <t xml:space="preserve">       其他财力性转移支付支出</t>
  </si>
  <si>
    <t xml:space="preserve">       专项补助支出</t>
  </si>
  <si>
    <t>下级上解收入</t>
  </si>
  <si>
    <t xml:space="preserve">       体制上解收入</t>
  </si>
  <si>
    <t xml:space="preserve">       出口退税专项上解收入</t>
  </si>
  <si>
    <t xml:space="preserve">       专项上解收入</t>
  </si>
  <si>
    <t>安排预算稳定调节基金</t>
  </si>
  <si>
    <t>上年结余收入</t>
  </si>
  <si>
    <t>调入资金</t>
  </si>
  <si>
    <t>年终结余</t>
  </si>
  <si>
    <t>收入总计</t>
  </si>
  <si>
    <t>支出总计</t>
  </si>
  <si>
    <t>表二</t>
  </si>
  <si>
    <t>原州区2015年财政一般预算支出明细表</t>
  </si>
  <si>
    <t>项目</t>
  </si>
  <si>
    <t>合计</t>
  </si>
  <si>
    <t>地方财力安排</t>
  </si>
  <si>
    <t>上年结余(小计）</t>
  </si>
  <si>
    <t>自治区补助地方专项 (小计）</t>
  </si>
  <si>
    <t xml:space="preserve">                    备注</t>
  </si>
  <si>
    <t>小计</t>
  </si>
  <si>
    <t>人员工资</t>
  </si>
  <si>
    <t>定额公用经费</t>
  </si>
  <si>
    <t>安排专项</t>
  </si>
  <si>
    <t>【201】一般公共服务支出</t>
  </si>
  <si>
    <t xml:space="preserve">  【20101】人大事务</t>
  </si>
  <si>
    <t xml:space="preserve">    【2010101】行政运行（人大事务）</t>
  </si>
  <si>
    <t xml:space="preserve">    【2010104】人大会议</t>
  </si>
  <si>
    <t xml:space="preserve">    【2010108】代表工作</t>
  </si>
  <si>
    <t xml:space="preserve">    【2010199】其他人大事务支出</t>
  </si>
  <si>
    <t xml:space="preserve">  【20102】政协事务</t>
  </si>
  <si>
    <t xml:space="preserve">    【2010201】行政运行（政协事务）</t>
  </si>
  <si>
    <t xml:space="preserve">    【2010204】政协会议</t>
  </si>
  <si>
    <t xml:space="preserve">    【2010205】委员视察</t>
  </si>
  <si>
    <t xml:space="preserve">  【20103】政府办公厅（室）及相关机构事务</t>
  </si>
  <si>
    <t xml:space="preserve">    【2010301】行政运行（政府办公厅（室）及相关机构事务）</t>
  </si>
  <si>
    <t xml:space="preserve">    【2010307】法制建设</t>
  </si>
  <si>
    <t xml:space="preserve">    【2010308】信访事务</t>
  </si>
  <si>
    <t xml:space="preserve">    【2010350】事业运行（政府办公厅（室）及相关机构事务）</t>
  </si>
  <si>
    <t xml:space="preserve">    【2010399】其他政府办公厅（室）及相关机构事务支出</t>
  </si>
  <si>
    <t xml:space="preserve">  【20104】发展与改革事务</t>
  </si>
  <si>
    <t xml:space="preserve">    【2010401】行政运行（发展与改革事务）</t>
  </si>
  <si>
    <t xml:space="preserve">    【2010450】事业运行（发展与改革事务）</t>
  </si>
  <si>
    <t xml:space="preserve">    【2010499】其他发展与改革事务支出</t>
  </si>
  <si>
    <t xml:space="preserve">  【20105】统计信息事务</t>
  </si>
  <si>
    <t xml:space="preserve">    【2010501】行政运行（统计信息事务）</t>
  </si>
  <si>
    <t xml:space="preserve">    【2010505】专项统计业务</t>
  </si>
  <si>
    <t xml:space="preserve">    【2010508】统计抽样调查</t>
  </si>
  <si>
    <t xml:space="preserve">    【2010599】其他统计信息事务支出</t>
  </si>
  <si>
    <t xml:space="preserve">  【20106】财政事务</t>
  </si>
  <si>
    <t xml:space="preserve">    【2010601】行政运行（财政事务）</t>
  </si>
  <si>
    <t xml:space="preserve">    【2010602】一般行政管理（财政事务）</t>
  </si>
  <si>
    <t xml:space="preserve">    【2010606】财政监察</t>
  </si>
  <si>
    <t xml:space="preserve">    【2010607】信息化建设（财政事务）</t>
  </si>
  <si>
    <t xml:space="preserve">    【2010650】事业运行（财政事务）</t>
  </si>
  <si>
    <t xml:space="preserve">    【2010699】其他财政事务支出</t>
  </si>
  <si>
    <t xml:space="preserve">  【20107】税收事务</t>
  </si>
  <si>
    <t xml:space="preserve">    【2010799】其他税收事务支出</t>
  </si>
  <si>
    <t xml:space="preserve">  【20108】审计事务</t>
  </si>
  <si>
    <t xml:space="preserve">    【2010801】行政运行（审计事务）</t>
  </si>
  <si>
    <t xml:space="preserve">    【2010804】审计业务</t>
  </si>
  <si>
    <t xml:space="preserve">  【20110】人力资源事务</t>
  </si>
  <si>
    <t xml:space="preserve">    【2011001】行政运行（人力资源事务）</t>
  </si>
  <si>
    <t xml:space="preserve">    【2011099】其他人事事务支出（人力资源事务）</t>
  </si>
  <si>
    <t xml:space="preserve">  【20111】纪检监察事务</t>
  </si>
  <si>
    <t xml:space="preserve">    【2011101】行政运行（纪检监察事务）</t>
  </si>
  <si>
    <t xml:space="preserve">    【2011199】其他纪检监察事务支出</t>
  </si>
  <si>
    <t xml:space="preserve">  【20113】商贸事务</t>
  </si>
  <si>
    <t xml:space="preserve">    【2011301】行政运行（商贸事务）</t>
  </si>
  <si>
    <t xml:space="preserve">    【2011308】招商引资</t>
  </si>
  <si>
    <t xml:space="preserve">    【2011350】事业运行（商贸事务）</t>
  </si>
  <si>
    <t xml:space="preserve">  【20123】民族事务</t>
  </si>
  <si>
    <t xml:space="preserve">    【2012301】行政运行（民族事务）</t>
  </si>
  <si>
    <t xml:space="preserve">    【2012304】民族工作专项</t>
  </si>
  <si>
    <t xml:space="preserve">  【20124】宗教事务</t>
  </si>
  <si>
    <t xml:space="preserve">    【2012401】行政运行（宗教事务）</t>
  </si>
  <si>
    <t xml:space="preserve">    【2012404】宗教工作专项</t>
  </si>
  <si>
    <t xml:space="preserve">  【20126】档案事务</t>
  </si>
  <si>
    <t xml:space="preserve">    【2012601】行政运行（档案事务）</t>
  </si>
  <si>
    <t xml:space="preserve">    【2012604】档案馆（档案事务）</t>
  </si>
  <si>
    <t xml:space="preserve">    【2012699】其他档案事务支出</t>
  </si>
  <si>
    <t xml:space="preserve">  【20128】民主党派及工商联事务</t>
  </si>
  <si>
    <t xml:space="preserve">    【2012801】行政运行（民主党派及工商联事务）</t>
  </si>
  <si>
    <t xml:space="preserve">    【2012899】其他民主党派及工商联事务支出</t>
  </si>
  <si>
    <t xml:space="preserve">  【20129】群众团体事务</t>
  </si>
  <si>
    <t xml:space="preserve">    【2012901】行政运行（群众团体事务）</t>
  </si>
  <si>
    <t xml:space="preserve">    【2012999】其他群众团体事务支出</t>
  </si>
  <si>
    <t xml:space="preserve">  【20131】党委办公厅（室）及相关机构事务</t>
  </si>
  <si>
    <t xml:space="preserve">    【2013101】行政运行（党委办公厅（室）及相关机构事务）</t>
  </si>
  <si>
    <t xml:space="preserve">    【2013105】专项业务（党委办公厅（室）及相关机构事务）</t>
  </si>
  <si>
    <t xml:space="preserve">    【2013199】其他党委办公厅（室）及相关机构事务支出</t>
  </si>
  <si>
    <t xml:space="preserve">  【20132】组织事务</t>
  </si>
  <si>
    <t xml:space="preserve">    【2013201】行政运行（组织事务）</t>
  </si>
  <si>
    <t xml:space="preserve">  【20133】宣传事务</t>
  </si>
  <si>
    <t xml:space="preserve">    【2013301】行政运行（宣传事务）</t>
  </si>
  <si>
    <t xml:space="preserve">  【20134】统战事务</t>
  </si>
  <si>
    <t xml:space="preserve">    【2013401】行政运行（统战事务）</t>
  </si>
  <si>
    <t xml:space="preserve">    【2013499】其他统战事务支出</t>
  </si>
  <si>
    <t xml:space="preserve">  【20136】其他共产党事务支出</t>
  </si>
  <si>
    <t xml:space="preserve">    【2013699】其他共产党事务支出</t>
  </si>
  <si>
    <t xml:space="preserve">  【20199】其他一般公共服务支出</t>
  </si>
  <si>
    <t xml:space="preserve">    【2019999】其他一般公共服务支出</t>
  </si>
  <si>
    <t>【203】国防支出</t>
  </si>
  <si>
    <t xml:space="preserve">  【20306】国防动员</t>
  </si>
  <si>
    <t xml:space="preserve">    【2030606】预备役部队</t>
  </si>
  <si>
    <t>【204】公共安全支出</t>
  </si>
  <si>
    <t xml:space="preserve">  【20401】武装警察</t>
  </si>
  <si>
    <t xml:space="preserve">    【2040103】消防</t>
  </si>
  <si>
    <t xml:space="preserve">  【20402】公安</t>
  </si>
  <si>
    <t xml:space="preserve">    【2040211】禁毒管理</t>
  </si>
  <si>
    <t xml:space="preserve">  【20404】检察</t>
  </si>
  <si>
    <t xml:space="preserve">    【2040401】行政运行（检察）</t>
  </si>
  <si>
    <t xml:space="preserve">    【2040402】一般行政管理事务（检察）</t>
  </si>
  <si>
    <t xml:space="preserve">    【2040404】查办和预防职务犯罪</t>
  </si>
  <si>
    <t xml:space="preserve">    【2040499】其他检察支出</t>
  </si>
  <si>
    <t xml:space="preserve">  【20405】法院</t>
  </si>
  <si>
    <t xml:space="preserve">    【2040501】行政运行（法院）</t>
  </si>
  <si>
    <t xml:space="preserve">    【2040502】一般行政管理事务（法院）</t>
  </si>
  <si>
    <t xml:space="preserve">    【2040599】其他法院支出</t>
  </si>
  <si>
    <t xml:space="preserve">  【20406】司法</t>
  </si>
  <si>
    <t xml:space="preserve">    【2040601】行政运行（司法）</t>
  </si>
  <si>
    <t xml:space="preserve">    【2040602】一般行政管理事务（司法）</t>
  </si>
  <si>
    <t xml:space="preserve">    【2040604】基层司法业务</t>
  </si>
  <si>
    <t xml:space="preserve">    【2040605】普法宣传</t>
  </si>
  <si>
    <t xml:space="preserve">    【2040606】律师公证管理</t>
  </si>
  <si>
    <t xml:space="preserve">    【2040607】法律援助</t>
  </si>
  <si>
    <t xml:space="preserve">    【2040699】其他司法支出</t>
  </si>
  <si>
    <t>【205】教育支出</t>
  </si>
  <si>
    <t xml:space="preserve">  【20501】教育管理事务</t>
  </si>
  <si>
    <t xml:space="preserve">    【2050101】行政运行（教育管理事务）</t>
  </si>
  <si>
    <t xml:space="preserve">  【20502】普通教育</t>
  </si>
  <si>
    <t xml:space="preserve">    【2050201】学前教育</t>
  </si>
  <si>
    <t xml:space="preserve">    【2050202】小学教育</t>
  </si>
  <si>
    <t xml:space="preserve">    【2050203】初中教育</t>
  </si>
  <si>
    <t xml:space="preserve">    【2050204】高中教育</t>
  </si>
  <si>
    <t xml:space="preserve">    【2050299】其他普通教育支出</t>
  </si>
  <si>
    <t xml:space="preserve">  【20508】进修及培训</t>
  </si>
  <si>
    <t xml:space="preserve">    【2050802】干部教育</t>
  </si>
  <si>
    <t xml:space="preserve">  【20509】教育费附加安排的支出</t>
  </si>
  <si>
    <t xml:space="preserve">    【2050999】其他教育费附加安排的支出</t>
  </si>
  <si>
    <t>【206】科学技术支出</t>
  </si>
  <si>
    <t xml:space="preserve">  【20601】科学技术管理事务</t>
  </si>
  <si>
    <t xml:space="preserve">    【2060101】行政运行（科学技术管理事务）</t>
  </si>
  <si>
    <t xml:space="preserve">  【20607】科学技术普及</t>
  </si>
  <si>
    <t xml:space="preserve">    【2060701】机构运行（科学技术普及）</t>
  </si>
  <si>
    <t xml:space="preserve">    【2060702】科普活动</t>
  </si>
  <si>
    <t xml:space="preserve">  【20699】其他科学技术支出</t>
  </si>
  <si>
    <t xml:space="preserve">    【2069999】其他科学技术支出</t>
  </si>
  <si>
    <t>【207】文化体育与传媒支出</t>
  </si>
  <si>
    <t xml:space="preserve">  【20701】文化</t>
  </si>
  <si>
    <t xml:space="preserve">    【2070101】行政运行（文化）</t>
  </si>
  <si>
    <t xml:space="preserve">    【2070104】图书馆</t>
  </si>
  <si>
    <t xml:space="preserve">    【2070109】群众文化</t>
  </si>
  <si>
    <t xml:space="preserve">    【2070199】其他文化支出</t>
  </si>
  <si>
    <t xml:space="preserve">  【20702】文物</t>
  </si>
  <si>
    <t xml:space="preserve">    【2070204】文物保护</t>
  </si>
  <si>
    <t xml:space="preserve">    【2070299】其他文物支出</t>
  </si>
  <si>
    <t xml:space="preserve">  【20703】体育</t>
  </si>
  <si>
    <t xml:space="preserve">    【2070308】群众体育</t>
  </si>
  <si>
    <t xml:space="preserve">    【2070399】其他体育支出</t>
  </si>
  <si>
    <t xml:space="preserve">  【20704】广播影视</t>
  </si>
  <si>
    <t xml:space="preserve">    【2070499】其他广播影视支出</t>
  </si>
  <si>
    <t xml:space="preserve">  【20705】新闻出版</t>
  </si>
  <si>
    <t xml:space="preserve">    【2070599】其他新闻出版支出</t>
  </si>
  <si>
    <t xml:space="preserve">  【20799】其他文化体育与传媒支出</t>
  </si>
  <si>
    <t xml:space="preserve">    【2079999】其他文化体育与传媒支出</t>
  </si>
  <si>
    <t>【208】社会保障和就业支出</t>
  </si>
  <si>
    <t xml:space="preserve">  【20801】人力资源和社会保障管理事务</t>
  </si>
  <si>
    <t xml:space="preserve">    【2080109】社会保险经办机构</t>
  </si>
  <si>
    <t xml:space="preserve">  【20802】民政管理事务</t>
  </si>
  <si>
    <t xml:space="preserve">    【2080201】行政运行（民政管理事务）</t>
  </si>
  <si>
    <t xml:space="preserve">    【2080205】老龄事务</t>
  </si>
  <si>
    <t xml:space="preserve">    【2080299】其他民政管理事务支出</t>
  </si>
  <si>
    <t xml:space="preserve">  【20803】财政对社会保险基金的补助</t>
  </si>
  <si>
    <t xml:space="preserve">    【2080301】财政对基本养老保险基金的补助</t>
  </si>
  <si>
    <t xml:space="preserve">    【2080302】财政对失业保险基金的补助</t>
  </si>
  <si>
    <t xml:space="preserve">    【2080303】财政对基本医疗保险基金的补助</t>
  </si>
  <si>
    <t xml:space="preserve">    【2080304】财政对工伤保险基金的补助</t>
  </si>
  <si>
    <t xml:space="preserve">    【2080305】财政对生育保险基金的补助</t>
  </si>
  <si>
    <t xml:space="preserve">    【2080308】财政对城乡居民基本养老保险基金的补助</t>
  </si>
  <si>
    <t xml:space="preserve">    【2080399】财政对其他社会保险基金的补助</t>
  </si>
  <si>
    <t xml:space="preserve">  【20805】行政事业单位离退休</t>
  </si>
  <si>
    <t xml:space="preserve">    【2080504】未归口管理的行政单位离退休</t>
  </si>
  <si>
    <t xml:space="preserve">    【2080599】其他行政事业单位离退休支出</t>
  </si>
  <si>
    <t xml:space="preserve">  【20807】就业补助</t>
  </si>
  <si>
    <t xml:space="preserve">    【2080706】小额担保贷款贴息</t>
  </si>
  <si>
    <t xml:space="preserve">    【2080707】补充小额贷款担保基金</t>
  </si>
  <si>
    <t xml:space="preserve">    【2080799】其他就业补助支出</t>
  </si>
  <si>
    <t xml:space="preserve">  【20808】抚恤</t>
  </si>
  <si>
    <t xml:space="preserve">    【2080801】死亡抚恤</t>
  </si>
  <si>
    <t xml:space="preserve">    【2080802】伤残抚恤</t>
  </si>
  <si>
    <t xml:space="preserve">    【2080805】义务兵优待</t>
  </si>
  <si>
    <t xml:space="preserve">    【2080899】其他优抚支出</t>
  </si>
  <si>
    <t xml:space="preserve">  【20809】退役安置</t>
  </si>
  <si>
    <t xml:space="preserve">    【2080901】退役士兵安置</t>
  </si>
  <si>
    <t xml:space="preserve">    【2080902】军队移交政府的离退休人员安置</t>
  </si>
  <si>
    <t xml:space="preserve">  【20811】残疾人事业</t>
  </si>
  <si>
    <t xml:space="preserve">    【2081101】行政运行（残疾人事业）</t>
  </si>
  <si>
    <t xml:space="preserve">    【2081199】其他残疾人事业支出</t>
  </si>
  <si>
    <t xml:space="preserve">  【20815】自然灾害生活救助</t>
  </si>
  <si>
    <t xml:space="preserve">    【2081501】中央自然灾害生活救助</t>
  </si>
  <si>
    <t xml:space="preserve">  【20819】最低生活保障</t>
  </si>
  <si>
    <t xml:space="preserve">    【2081901】城市最低生活保障金支出</t>
  </si>
  <si>
    <t xml:space="preserve">    【2081902】农村最低生活保障金支出</t>
  </si>
  <si>
    <t xml:space="preserve">  【20820】临时救助</t>
  </si>
  <si>
    <t xml:space="preserve">    【2082001】临时救助支出</t>
  </si>
  <si>
    <t xml:space="preserve">  【20821】特困人员供养</t>
  </si>
  <si>
    <t xml:space="preserve">    【2082102】农村五保供养支出</t>
  </si>
  <si>
    <t>【210】医疗卫生与计划生育支出</t>
  </si>
  <si>
    <t xml:space="preserve">  【21001】医疗卫生与计划生育管理事务</t>
  </si>
  <si>
    <t xml:space="preserve">    【2100101】行政运行（医疗卫生管理事务）</t>
  </si>
  <si>
    <t xml:space="preserve">  【21002】公立医院</t>
  </si>
  <si>
    <t xml:space="preserve">    【2100201】综合医院</t>
  </si>
  <si>
    <t xml:space="preserve">    【2100205】精神病医院</t>
  </si>
  <si>
    <t xml:space="preserve">  【21003】基层医疗卫生机构</t>
  </si>
  <si>
    <t xml:space="preserve">    【2100302】乡镇卫生院</t>
  </si>
  <si>
    <t xml:space="preserve">    【2100399】其他基层医疗卫生机构支出</t>
  </si>
  <si>
    <t xml:space="preserve">  【21004】公共卫生</t>
  </si>
  <si>
    <t xml:space="preserve">    【2100401】疾病预防控制机构</t>
  </si>
  <si>
    <t xml:space="preserve">    【2100402】卫生监督机构</t>
  </si>
  <si>
    <t xml:space="preserve">    【2100403】妇幼保健机构</t>
  </si>
  <si>
    <t xml:space="preserve">    【2100408】基本公共卫生服务</t>
  </si>
  <si>
    <t xml:space="preserve">    【2100409】重大公共卫生专项</t>
  </si>
  <si>
    <t xml:space="preserve">    【2100499】其他公共卫生支出</t>
  </si>
  <si>
    <t xml:space="preserve">  【21005】医疗保障</t>
  </si>
  <si>
    <t xml:space="preserve">    【2100503】公务员医疗补助</t>
  </si>
  <si>
    <t xml:space="preserve">    【2100504】优抚对象医疗补助</t>
  </si>
  <si>
    <t xml:space="preserve">    【2100506】新型农村合作医疗</t>
  </si>
  <si>
    <t xml:space="preserve">    【2100508】城镇居民基本医疗保险</t>
  </si>
  <si>
    <t xml:space="preserve">  【21007】计划生育事务</t>
  </si>
  <si>
    <t xml:space="preserve">    【2100716】计划生育机构</t>
  </si>
  <si>
    <t xml:space="preserve">    【2100717】计划生育服务</t>
  </si>
  <si>
    <t xml:space="preserve">    【2100799】其他计划生育事务支出</t>
  </si>
  <si>
    <t>【211】节能环保支出</t>
  </si>
  <si>
    <t xml:space="preserve">    【2110501】森林管护</t>
  </si>
  <si>
    <t xml:space="preserve">    【2110602】退耕现金</t>
  </si>
  <si>
    <t>【212】城乡社区支出</t>
  </si>
  <si>
    <t xml:space="preserve">  【21203】城乡社区公共设施</t>
  </si>
  <si>
    <t xml:space="preserve">    【2120303】小城镇基础设施建设</t>
  </si>
  <si>
    <t xml:space="preserve">  【21299】其他城乡社区支出</t>
  </si>
  <si>
    <t xml:space="preserve">    【2129999】其他城乡社区支出</t>
  </si>
  <si>
    <t>【213】农林水支出</t>
  </si>
  <si>
    <t xml:space="preserve">  【21301】农业（农林水支出）</t>
  </si>
  <si>
    <t xml:space="preserve">    【2130101】行政运行（农业）</t>
  </si>
  <si>
    <t xml:space="preserve">    【2130104】事业运行（农业）</t>
  </si>
  <si>
    <t xml:space="preserve">    【2130106】科技转化与推广服务</t>
  </si>
  <si>
    <t xml:space="preserve">    【2130108】病虫害控制</t>
  </si>
  <si>
    <t xml:space="preserve">    【2130122】农业生产资料与技术补贴</t>
  </si>
  <si>
    <t xml:space="preserve">    【2130123】农业生产保险补贴</t>
  </si>
  <si>
    <t xml:space="preserve">    【2130124】农业组织化与产业化经营</t>
  </si>
  <si>
    <t xml:space="preserve">    【2130135】农业资源保护修复与利用</t>
  </si>
  <si>
    <t xml:space="preserve">    【2130199】其他农业支出</t>
  </si>
  <si>
    <t xml:space="preserve">  【21302】林业</t>
  </si>
  <si>
    <t xml:space="preserve">    【2130201】行政运行（林业）</t>
  </si>
  <si>
    <t xml:space="preserve">    【2130204】林业事业机构</t>
  </si>
  <si>
    <t xml:space="preserve">    【2130209】森林生态效益补偿</t>
  </si>
  <si>
    <t xml:space="preserve">    【2130211】动植物保护</t>
  </si>
  <si>
    <t xml:space="preserve">    【2130299】其他林业支出</t>
  </si>
  <si>
    <t xml:space="preserve">  【21303】水利</t>
  </si>
  <si>
    <t xml:space="preserve">    【2130301】行政运行（水利）</t>
  </si>
  <si>
    <t xml:space="preserve">    【2130310】水土保持（水利）</t>
  </si>
  <si>
    <t xml:space="preserve">    【2130317】水利技术推广</t>
  </si>
  <si>
    <t xml:space="preserve">  【21305】扶贫</t>
  </si>
  <si>
    <t xml:space="preserve">    【2130501】行政运行（扶贫）</t>
  </si>
  <si>
    <t xml:space="preserve">    【2130504】农村基础设施建设</t>
  </si>
  <si>
    <t xml:space="preserve">    【2130505】生产发展</t>
  </si>
  <si>
    <t xml:space="preserve">    【2130508】“三西”农业建设专项补助</t>
  </si>
  <si>
    <t xml:space="preserve">    【2130599】其他扶贫支出</t>
  </si>
  <si>
    <t xml:space="preserve">  【21306】农业综合开发</t>
  </si>
  <si>
    <t xml:space="preserve">    【2130602】土地治理</t>
  </si>
  <si>
    <t xml:space="preserve">  【21307】农村综合改革</t>
  </si>
  <si>
    <t xml:space="preserve">    【2130701】对村级一事一议的补助</t>
  </si>
  <si>
    <t xml:space="preserve">    【2130707】农村综合改革示范试点补助</t>
  </si>
  <si>
    <t xml:space="preserve">  【21399】其他农林水支出</t>
  </si>
  <si>
    <t xml:space="preserve">    【2139999】其他农林水支出</t>
  </si>
  <si>
    <t>【214】交通运输支出</t>
  </si>
  <si>
    <t xml:space="preserve">  【21401】公路水路运输</t>
  </si>
  <si>
    <t xml:space="preserve">    【2140101】行政运行（公路水路运输）</t>
  </si>
  <si>
    <t xml:space="preserve">    【2140106】公路养护（公路水路运输）</t>
  </si>
  <si>
    <t xml:space="preserve">    【2140199】其他公路水路运输</t>
  </si>
  <si>
    <t>【215】资源勘探信息等支出</t>
  </si>
  <si>
    <t xml:space="preserve">  【21506】安全生产监管</t>
  </si>
  <si>
    <t xml:space="preserve">    【2150601】行政运行（安全生产监管）</t>
  </si>
  <si>
    <t xml:space="preserve">    【2150699】其他安全生产监管支出</t>
  </si>
  <si>
    <t xml:space="preserve">  【21599】资源勘探信息等支出</t>
  </si>
  <si>
    <t xml:space="preserve">    【2159999】其他资源勘探信息等支出</t>
  </si>
  <si>
    <t>【216】商业服务业等支出</t>
  </si>
  <si>
    <t xml:space="preserve">  【21602】商业流通事务</t>
  </si>
  <si>
    <t xml:space="preserve">    【2160299】其他商业流通事务支出</t>
  </si>
  <si>
    <t xml:space="preserve">  【21605】旅游业管理与服务支出</t>
  </si>
  <si>
    <t xml:space="preserve">    【2160599】其他旅游业管理与服务支出</t>
  </si>
  <si>
    <t>【220】国土海洋气象等支出</t>
  </si>
  <si>
    <t xml:space="preserve">  【22001】国土资源事务</t>
  </si>
  <si>
    <t xml:space="preserve">    【2200111】地质灾害防治</t>
  </si>
  <si>
    <t xml:space="preserve">    【2200120】矿产资源专项收入安排的支出</t>
  </si>
  <si>
    <t xml:space="preserve">  【22004】地震事务</t>
  </si>
  <si>
    <t xml:space="preserve">    【2200401】行政运行（地震事务）</t>
  </si>
  <si>
    <t xml:space="preserve">    【2200499】其他地震事务支出</t>
  </si>
  <si>
    <t xml:space="preserve">  【22005】气象事务</t>
  </si>
  <si>
    <t xml:space="preserve">    【2200599】其他气象事务支出</t>
  </si>
  <si>
    <t>【221】住房保障支出</t>
  </si>
  <si>
    <t xml:space="preserve">  【22102】住房改革支出</t>
  </si>
  <si>
    <t xml:space="preserve">    【2210201】住房公积金</t>
  </si>
  <si>
    <t>【222】粮油物资储备支出</t>
  </si>
  <si>
    <t xml:space="preserve">  【22201】粮油事务</t>
  </si>
  <si>
    <t xml:space="preserve">    【2220101】行政运行（粮油事务）</t>
  </si>
  <si>
    <t>【227】预备费</t>
  </si>
  <si>
    <t xml:space="preserve">  【227】预备费</t>
  </si>
  <si>
    <t xml:space="preserve">    【227】预备费</t>
  </si>
  <si>
    <t>【228】国债还本付息支出</t>
  </si>
  <si>
    <t xml:space="preserve">  【22807】地方向国外借款还本</t>
  </si>
  <si>
    <t xml:space="preserve">    【2280702】地方向国际金融组织借款还本</t>
  </si>
  <si>
    <t xml:space="preserve">  【22812】地方政府债券还本</t>
  </si>
  <si>
    <t xml:space="preserve">    【22812】地方政府债券还本</t>
  </si>
  <si>
    <t xml:space="preserve">  【22813】地方政府债券付息</t>
  </si>
  <si>
    <t xml:space="preserve">    【22813】地方政府债券付息</t>
  </si>
  <si>
    <t>表三</t>
  </si>
  <si>
    <t>原州区2015年财政基金预算收支总表</t>
  </si>
  <si>
    <t>收                 入</t>
  </si>
  <si>
    <t>支                 出</t>
  </si>
  <si>
    <t>一、农网还贷资金收入</t>
  </si>
  <si>
    <t>一、教育</t>
  </si>
  <si>
    <t>二、能源建设基金收入</t>
  </si>
  <si>
    <t xml:space="preserve">      教育附加及基金支出</t>
  </si>
  <si>
    <t>三、库区建设基金收入</t>
  </si>
  <si>
    <t xml:space="preserve">        地方教育附加支出</t>
  </si>
  <si>
    <t>四、铁路建设附加费收入</t>
  </si>
  <si>
    <t xml:space="preserve">        地方教育基金支出</t>
  </si>
  <si>
    <t>五、民航机场管理建设费收入</t>
  </si>
  <si>
    <t>二、文化体育与传媒</t>
  </si>
  <si>
    <t>六、转让政府还贷道路收费权收入</t>
  </si>
  <si>
    <t xml:space="preserve">      其他文化体育与传媒支出</t>
  </si>
  <si>
    <t>七、公路客货运附加费收入</t>
  </si>
  <si>
    <t xml:space="preserve">        文化事业建设费支出  </t>
  </si>
  <si>
    <t>八、燃油附加费收入</t>
  </si>
  <si>
    <t xml:space="preserve">        国家电影发展专项资金支出</t>
  </si>
  <si>
    <t>九、转让政府还贷道路收费权收入</t>
  </si>
  <si>
    <t>三、社会保障和就业</t>
  </si>
  <si>
    <t>十、下放港口以港养港收入</t>
  </si>
  <si>
    <t xml:space="preserve">      残疾人事业</t>
  </si>
  <si>
    <t>十一、散装水泥专项资金收入</t>
  </si>
  <si>
    <t xml:space="preserve">        残疾人就业保障金支出      </t>
  </si>
  <si>
    <t>十二、新型墙体材料专项基金收入</t>
  </si>
  <si>
    <t>四、城乡社区事务</t>
  </si>
  <si>
    <t>十三、文化事业建设费收入</t>
  </si>
  <si>
    <t xml:space="preserve">      政府住房基金支出</t>
  </si>
  <si>
    <t>十四、地方教育附加收入</t>
  </si>
  <si>
    <t xml:space="preserve">      国有土地使用权出让金支出</t>
  </si>
  <si>
    <t>十五、地方教育基金收入</t>
  </si>
  <si>
    <t xml:space="preserve">        其他土地使用权出让金支出</t>
  </si>
  <si>
    <t>十六、国家电影事业发展专项资金收入</t>
  </si>
  <si>
    <t xml:space="preserve">      城镇公用事业附加支出</t>
  </si>
  <si>
    <t>十七、农业发展基金收入</t>
  </si>
  <si>
    <t xml:space="preserve">      国有土地收益基金支出</t>
  </si>
  <si>
    <t>十八、新菜地开发建设基金收入</t>
  </si>
  <si>
    <t xml:space="preserve">      新增建设用地土地有偿使用费安排的支出</t>
  </si>
  <si>
    <t>十九、新增建设用地土地有偿使用费收入</t>
  </si>
  <si>
    <t>五、农林水事务</t>
  </si>
  <si>
    <t>二十、林业建设基金</t>
  </si>
  <si>
    <t xml:space="preserve">     农业</t>
  </si>
  <si>
    <t>二十一、育林基金收入</t>
  </si>
  <si>
    <t xml:space="preserve">       农业发展基金支出</t>
  </si>
  <si>
    <t>二十二、森林植被恢复费</t>
  </si>
  <si>
    <t xml:space="preserve">       新菜地开发基金支出</t>
  </si>
  <si>
    <t>二十三、地方水利建设基金收入</t>
  </si>
  <si>
    <t xml:space="preserve">     林业</t>
  </si>
  <si>
    <t>二十四、南水北调工程建设基金收入</t>
  </si>
  <si>
    <t xml:space="preserve">       林业基金支出</t>
  </si>
  <si>
    <t>二十五、灌溉水源灌排工程补偿费收入</t>
  </si>
  <si>
    <t xml:space="preserve">       育林基金支出</t>
  </si>
  <si>
    <t>二十六、水资源补偿费收入</t>
  </si>
  <si>
    <t xml:space="preserve">       森林植被恢复费支出</t>
  </si>
  <si>
    <t>二十七、残疾人就业保障金收入</t>
  </si>
  <si>
    <t xml:space="preserve">     水利</t>
  </si>
  <si>
    <t>二十八、政府住房基金收入</t>
  </si>
  <si>
    <t xml:space="preserve">        灌溉水源灌排工程补偿费支出</t>
  </si>
  <si>
    <t>二十九、城镇公用事业附加收入</t>
  </si>
  <si>
    <t xml:space="preserve">        库区建设基金支出</t>
  </si>
  <si>
    <t>三十、国有土地使用权出让金收入</t>
  </si>
  <si>
    <t xml:space="preserve">        三峡库区非农业户口移民扶持基金支出</t>
  </si>
  <si>
    <t>三十一、国有土地收益基金收入</t>
  </si>
  <si>
    <t xml:space="preserve">        地方水利建设基金支出</t>
  </si>
  <si>
    <t>三十二、农业土地开发资金收入</t>
  </si>
  <si>
    <t xml:space="preserve">        水资源补偿支出</t>
  </si>
  <si>
    <t>三十三、大中型水库移民后期扶持基金收入</t>
  </si>
  <si>
    <t xml:space="preserve">        大中型水库移民后期扶持基金支出</t>
  </si>
  <si>
    <t>三十四、大中型水库库区基金收入</t>
  </si>
  <si>
    <t xml:space="preserve">        大中型水库库区基金支出</t>
  </si>
  <si>
    <t>三十五、其他政府性基金收入</t>
  </si>
  <si>
    <t xml:space="preserve">     南水北调</t>
  </si>
  <si>
    <t xml:space="preserve">        南水北调工程基金支出</t>
  </si>
  <si>
    <t xml:space="preserve"> </t>
  </si>
  <si>
    <t>六、交通运输</t>
  </si>
  <si>
    <t xml:space="preserve">      公路水路运输</t>
  </si>
  <si>
    <t xml:space="preserve">        养路费支出</t>
  </si>
  <si>
    <t xml:space="preserve">        公路客货运附加费支出</t>
  </si>
  <si>
    <t xml:space="preserve">        燃油附加费支出</t>
  </si>
  <si>
    <t xml:space="preserve">        转让政府还贷道路收费权支出</t>
  </si>
  <si>
    <t xml:space="preserve">        下放港口以港养港支出</t>
  </si>
  <si>
    <t xml:space="preserve">      铁路运输</t>
  </si>
  <si>
    <t xml:space="preserve">        铁路建设附加费支出</t>
  </si>
  <si>
    <t xml:space="preserve">      民用航空运输</t>
  </si>
  <si>
    <t xml:space="preserve">        民航机场管理建设费支出</t>
  </si>
  <si>
    <t>七、采掘电力信息事务</t>
  </si>
  <si>
    <t xml:space="preserve">      制造业</t>
  </si>
  <si>
    <t xml:space="preserve">        散装水泥专项资金支出</t>
  </si>
  <si>
    <t xml:space="preserve">      建筑业</t>
  </si>
  <si>
    <t xml:space="preserve">        新型墙体材料专项基金支出 </t>
  </si>
  <si>
    <t xml:space="preserve">      电力</t>
  </si>
  <si>
    <t xml:space="preserve">        地方农网还贷资金支出</t>
  </si>
  <si>
    <t xml:space="preserve">        能源基地建设基金支出</t>
  </si>
  <si>
    <t xml:space="preserve">        煤炭可持续发展基金支出</t>
  </si>
  <si>
    <t xml:space="preserve">        电源基地建设基金支出</t>
  </si>
  <si>
    <t xml:space="preserve">      信息产业</t>
  </si>
  <si>
    <t>八、粮油物资储备及金融监管等事务</t>
  </si>
  <si>
    <t xml:space="preserve">      旅游业管理与服务支出</t>
  </si>
  <si>
    <t xml:space="preserve">      涉外发展服务支出</t>
  </si>
  <si>
    <t xml:space="preserve">         国家茧丝绸发展风险基金支出</t>
  </si>
  <si>
    <t xml:space="preserve">         对外承包工程保函风险专项资金支出</t>
  </si>
  <si>
    <t xml:space="preserve">         援外合资合作项目基金支出</t>
  </si>
  <si>
    <t>九、其他政府性基金支出</t>
  </si>
  <si>
    <t xml:space="preserve">    彩票事务</t>
  </si>
  <si>
    <t xml:space="preserve">       上级补助收入</t>
  </si>
  <si>
    <t xml:space="preserve">       上解上级支出</t>
  </si>
  <si>
    <t xml:space="preserve">       下级上解收入</t>
  </si>
  <si>
    <t xml:space="preserve">       补助下级支出</t>
  </si>
  <si>
    <t xml:space="preserve">       上年结余收入</t>
  </si>
  <si>
    <t xml:space="preserve">       调出资金</t>
  </si>
  <si>
    <t xml:space="preserve">       调入资金</t>
  </si>
  <si>
    <t xml:space="preserve">       年终结余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</si>
</sst>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62">
    <font>
      <sz val="9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6"/>
      <name val="方正小标宋简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b/>
      <sz val="16"/>
      <name val="仿宋_GB2312"/>
      <family val="3"/>
    </font>
    <font>
      <sz val="10"/>
      <name val="仿宋_GB2312"/>
      <family val="3"/>
    </font>
    <font>
      <sz val="9"/>
      <color indexed="8"/>
      <name val="方正书宋简体"/>
      <family val="0"/>
    </font>
    <font>
      <sz val="9"/>
      <name val="方正书宋简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7"/>
      <name val="Small Fonts"/>
      <family val="2"/>
    </font>
    <font>
      <b/>
      <sz val="13"/>
      <color indexed="54"/>
      <name val="宋体"/>
      <family val="0"/>
    </font>
    <font>
      <sz val="10"/>
      <name val="MS Sans Serif"/>
      <family val="2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37" fontId="22" fillId="0" borderId="0">
      <alignment/>
      <protection/>
    </xf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8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3" fontId="9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distributed"/>
    </xf>
    <xf numFmtId="3" fontId="9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0" fillId="0" borderId="12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3" fontId="10" fillId="0" borderId="12" xfId="0" applyNumberFormat="1" applyFont="1" applyFill="1" applyBorder="1" applyAlignment="1">
      <alignment vertical="center"/>
    </xf>
    <xf numFmtId="176" fontId="0" fillId="0" borderId="12" xfId="0" applyNumberForma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 wrapText="1"/>
    </xf>
    <xf numFmtId="0" fontId="0" fillId="0" borderId="12" xfId="0" applyNumberForma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3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 vertical="center" wrapText="1"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vertical="center"/>
    </xf>
    <xf numFmtId="49" fontId="11" fillId="0" borderId="12" xfId="0" applyNumberFormat="1" applyFont="1" applyFill="1" applyBorder="1" applyAlignment="1" applyProtection="1">
      <alignment vertical="center" wrapText="1"/>
      <protection/>
    </xf>
    <xf numFmtId="49" fontId="12" fillId="0" borderId="12" xfId="0" applyNumberFormat="1" applyFont="1" applyFill="1" applyBorder="1" applyAlignment="1" applyProtection="1">
      <alignment vertical="center" wrapText="1"/>
      <protection/>
    </xf>
    <xf numFmtId="49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4" fillId="0" borderId="15" xfId="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3" fontId="10" fillId="0" borderId="12" xfId="0" applyNumberFormat="1" applyFont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horizontal="right" vertical="center"/>
      <protection locked="0"/>
    </xf>
    <xf numFmtId="0" fontId="15" fillId="34" borderId="12" xfId="0" applyFont="1" applyFill="1" applyBorder="1" applyAlignment="1">
      <alignment horizontal="right" vertical="center" wrapText="1"/>
    </xf>
    <xf numFmtId="3" fontId="10" fillId="0" borderId="12" xfId="0" applyNumberFormat="1" applyFont="1" applyBorder="1" applyAlignment="1" applyProtection="1">
      <alignment horizontal="right" vertical="center"/>
      <protection locked="0"/>
    </xf>
    <xf numFmtId="0" fontId="16" fillId="34" borderId="12" xfId="0" applyFont="1" applyFill="1" applyBorder="1" applyAlignment="1">
      <alignment horizontal="right" vertical="center" wrapText="1"/>
    </xf>
    <xf numFmtId="0" fontId="2" fillId="0" borderId="12" xfId="0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14" fillId="0" borderId="12" xfId="0" applyFont="1" applyBorder="1" applyAlignment="1" applyProtection="1">
      <alignment horizontal="right" vertical="center"/>
      <protection/>
    </xf>
    <xf numFmtId="3" fontId="17" fillId="0" borderId="12" xfId="0" applyNumberFormat="1" applyFont="1" applyBorder="1" applyAlignment="1" applyProtection="1">
      <alignment horizontal="right" vertical="center"/>
      <protection/>
    </xf>
    <xf numFmtId="0" fontId="18" fillId="0" borderId="12" xfId="0" applyFont="1" applyBorder="1" applyAlignment="1" applyProtection="1">
      <alignment horizontal="right" vertical="center"/>
      <protection locked="0"/>
    </xf>
    <xf numFmtId="1" fontId="8" fillId="0" borderId="12" xfId="0" applyNumberFormat="1" applyFont="1" applyBorder="1" applyAlignment="1" applyProtection="1">
      <alignment vertical="center"/>
      <protection locked="0"/>
    </xf>
    <xf numFmtId="1" fontId="18" fillId="0" borderId="12" xfId="0" applyNumberFormat="1" applyFont="1" applyBorder="1" applyAlignment="1" applyProtection="1">
      <alignment horizontal="right" vertical="center"/>
      <protection locked="0"/>
    </xf>
    <xf numFmtId="1" fontId="7" fillId="0" borderId="12" xfId="0" applyNumberFormat="1" applyFont="1" applyBorder="1" applyAlignment="1" applyProtection="1">
      <alignment horizontal="left" vertical="center"/>
      <protection locked="0"/>
    </xf>
    <xf numFmtId="1" fontId="14" fillId="0" borderId="12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1" fontId="7" fillId="0" borderId="12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vertical="center"/>
      <protection locked="0"/>
    </xf>
    <xf numFmtId="0" fontId="14" fillId="0" borderId="12" xfId="0" applyNumberFormat="1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/>
      <protection locked="0"/>
    </xf>
    <xf numFmtId="3" fontId="17" fillId="0" borderId="12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579;&#27704;&#21018;&#30340;&#25991;&#20214;\&#39044;&#31639;\&#39044;&#31639;&#20869;\2006\&#20154;&#22823;&#25253;&#21578;\&#22266;&#21407;&#24066;&#24066;&#32423;&#36130;&#25919;&#36716;&#25442;&#39044;&#31639;&#25968;&#25454;&#38468;&#20214;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showGridLines="0" workbookViewId="0" topLeftCell="A1">
      <selection activeCell="D16" sqref="D16"/>
    </sheetView>
  </sheetViews>
  <sheetFormatPr defaultColWidth="9.16015625" defaultRowHeight="11.25"/>
  <cols>
    <col min="1" max="1" width="60.66015625" style="1" customWidth="1"/>
    <col min="2" max="2" width="17.83203125" style="1" customWidth="1"/>
    <col min="3" max="3" width="10.66015625" style="1" customWidth="1"/>
    <col min="4" max="4" width="60.66015625" style="1" customWidth="1"/>
    <col min="5" max="5" width="17.83203125" style="55" customWidth="1"/>
    <col min="6" max="6" width="10.66015625" style="1" customWidth="1"/>
    <col min="7" max="16384" width="9" style="1" customWidth="1"/>
  </cols>
  <sheetData>
    <row r="1" ht="11.25">
      <c r="A1" s="2" t="s">
        <v>0</v>
      </c>
    </row>
    <row r="2" spans="1:6" ht="21" customHeight="1">
      <c r="A2" s="56" t="s">
        <v>1</v>
      </c>
      <c r="B2" s="57"/>
      <c r="C2" s="57"/>
      <c r="D2" s="57"/>
      <c r="E2" s="57"/>
      <c r="F2" s="57"/>
    </row>
    <row r="3" spans="1:6" ht="12.75" customHeight="1">
      <c r="A3" s="58"/>
      <c r="B3" s="58"/>
      <c r="C3" s="58"/>
      <c r="D3" s="58"/>
      <c r="E3" s="59"/>
      <c r="F3" s="60" t="s">
        <v>2</v>
      </c>
    </row>
    <row r="4" spans="1:6" ht="15" customHeight="1">
      <c r="A4" s="61" t="s">
        <v>3</v>
      </c>
      <c r="B4" s="61"/>
      <c r="C4" s="61"/>
      <c r="D4" s="61" t="s">
        <v>4</v>
      </c>
      <c r="E4" s="61"/>
      <c r="F4" s="61"/>
    </row>
    <row r="5" spans="1:6" ht="16.5" customHeight="1">
      <c r="A5" s="62" t="s">
        <v>5</v>
      </c>
      <c r="B5" s="62" t="s">
        <v>6</v>
      </c>
      <c r="C5" s="62" t="s">
        <v>7</v>
      </c>
      <c r="D5" s="62" t="s">
        <v>8</v>
      </c>
      <c r="E5" s="63" t="s">
        <v>6</v>
      </c>
      <c r="F5" s="62" t="s">
        <v>7</v>
      </c>
    </row>
    <row r="6" spans="1:6" ht="16.5" customHeight="1">
      <c r="A6" s="64" t="s">
        <v>9</v>
      </c>
      <c r="B6" s="65">
        <f>SUM(B7:B20)</f>
        <v>17200</v>
      </c>
      <c r="C6" s="66"/>
      <c r="D6" s="13" t="s">
        <v>10</v>
      </c>
      <c r="E6" s="67">
        <v>9460</v>
      </c>
      <c r="F6" s="66"/>
    </row>
    <row r="7" spans="1:6" ht="16.5" customHeight="1">
      <c r="A7" s="15" t="s">
        <v>11</v>
      </c>
      <c r="B7" s="68">
        <v>1685</v>
      </c>
      <c r="C7" s="66"/>
      <c r="D7" s="13" t="s">
        <v>12</v>
      </c>
      <c r="E7" s="67"/>
      <c r="F7" s="66"/>
    </row>
    <row r="8" spans="1:6" ht="16.5" customHeight="1">
      <c r="A8" s="15" t="s">
        <v>13</v>
      </c>
      <c r="B8" s="68">
        <v>10766</v>
      </c>
      <c r="C8" s="66"/>
      <c r="D8" s="13" t="s">
        <v>14</v>
      </c>
      <c r="E8" s="67">
        <v>118</v>
      </c>
      <c r="F8" s="66"/>
    </row>
    <row r="9" spans="1:6" ht="16.5" customHeight="1">
      <c r="A9" s="15" t="s">
        <v>15</v>
      </c>
      <c r="B9" s="68">
        <v>1045</v>
      </c>
      <c r="C9" s="66"/>
      <c r="D9" s="13" t="s">
        <v>16</v>
      </c>
      <c r="E9" s="67">
        <v>3423</v>
      </c>
      <c r="F9" s="66"/>
    </row>
    <row r="10" spans="1:6" ht="16.5" customHeight="1">
      <c r="A10" s="15" t="s">
        <v>17</v>
      </c>
      <c r="B10" s="68"/>
      <c r="C10" s="66"/>
      <c r="D10" s="13" t="s">
        <v>18</v>
      </c>
      <c r="E10" s="69">
        <v>43895</v>
      </c>
      <c r="F10" s="66"/>
    </row>
    <row r="11" spans="1:6" ht="16.5" customHeight="1">
      <c r="A11" s="15" t="s">
        <v>19</v>
      </c>
      <c r="B11" s="68">
        <v>295</v>
      </c>
      <c r="C11" s="66"/>
      <c r="D11" s="13" t="s">
        <v>20</v>
      </c>
      <c r="E11" s="67">
        <v>597</v>
      </c>
      <c r="F11" s="70"/>
    </row>
    <row r="12" spans="1:6" ht="16.5" customHeight="1">
      <c r="A12" s="15" t="s">
        <v>21</v>
      </c>
      <c r="B12" s="68">
        <v>10</v>
      </c>
      <c r="C12" s="66"/>
      <c r="D12" s="13" t="s">
        <v>22</v>
      </c>
      <c r="E12" s="67">
        <v>3498</v>
      </c>
      <c r="F12" s="70"/>
    </row>
    <row r="13" spans="1:6" ht="16.5" customHeight="1">
      <c r="A13" s="15" t="s">
        <v>23</v>
      </c>
      <c r="B13" s="68"/>
      <c r="C13" s="66"/>
      <c r="D13" s="13" t="s">
        <v>24</v>
      </c>
      <c r="E13" s="67">
        <v>40785</v>
      </c>
      <c r="F13" s="66"/>
    </row>
    <row r="14" spans="1:6" ht="16.5" customHeight="1">
      <c r="A14" s="15" t="s">
        <v>25</v>
      </c>
      <c r="B14" s="68"/>
      <c r="C14" s="66"/>
      <c r="D14" s="13" t="s">
        <v>26</v>
      </c>
      <c r="E14" s="67">
        <v>10939</v>
      </c>
      <c r="F14" s="70"/>
    </row>
    <row r="15" spans="1:6" ht="16.5" customHeight="1">
      <c r="A15" s="15" t="s">
        <v>27</v>
      </c>
      <c r="B15" s="68"/>
      <c r="C15" s="66"/>
      <c r="D15" s="13" t="s">
        <v>28</v>
      </c>
      <c r="E15" s="67">
        <v>4732</v>
      </c>
      <c r="F15" s="70"/>
    </row>
    <row r="16" spans="1:6" ht="16.5" customHeight="1">
      <c r="A16" s="15" t="s">
        <v>29</v>
      </c>
      <c r="B16" s="68">
        <v>787</v>
      </c>
      <c r="C16" s="66"/>
      <c r="D16" s="13" t="s">
        <v>30</v>
      </c>
      <c r="E16" s="71"/>
      <c r="F16" s="70"/>
    </row>
    <row r="17" spans="1:6" ht="16.5" customHeight="1">
      <c r="A17" s="15" t="s">
        <v>31</v>
      </c>
      <c r="B17" s="68"/>
      <c r="C17" s="66"/>
      <c r="D17" s="13" t="s">
        <v>32</v>
      </c>
      <c r="E17" s="67">
        <v>2315</v>
      </c>
      <c r="F17" s="66"/>
    </row>
    <row r="18" spans="1:6" ht="16.5" customHeight="1">
      <c r="A18" s="15" t="s">
        <v>33</v>
      </c>
      <c r="B18" s="68"/>
      <c r="C18" s="66"/>
      <c r="D18" s="13" t="s">
        <v>34</v>
      </c>
      <c r="E18" s="67">
        <f>37289</f>
        <v>37289</v>
      </c>
      <c r="F18" s="70"/>
    </row>
    <row r="19" spans="1:6" ht="16.5" customHeight="1">
      <c r="A19" s="15" t="s">
        <v>35</v>
      </c>
      <c r="B19" s="68">
        <v>1905</v>
      </c>
      <c r="C19" s="66"/>
      <c r="D19" s="13" t="s">
        <v>36</v>
      </c>
      <c r="E19" s="67">
        <v>1941</v>
      </c>
      <c r="F19" s="70"/>
    </row>
    <row r="20" spans="1:6" ht="16.5" customHeight="1">
      <c r="A20" s="15" t="s">
        <v>37</v>
      </c>
      <c r="B20" s="68">
        <v>707</v>
      </c>
      <c r="C20" s="66"/>
      <c r="D20" s="13" t="s">
        <v>38</v>
      </c>
      <c r="E20" s="67">
        <v>455</v>
      </c>
      <c r="F20" s="70"/>
    </row>
    <row r="21" spans="1:6" ht="16.5" customHeight="1">
      <c r="A21" s="64" t="s">
        <v>39</v>
      </c>
      <c r="B21" s="72">
        <f>SUM(B22:B26)</f>
        <v>10300</v>
      </c>
      <c r="C21" s="73"/>
      <c r="D21" s="13" t="s">
        <v>40</v>
      </c>
      <c r="E21" s="67">
        <v>447</v>
      </c>
      <c r="F21" s="70"/>
    </row>
    <row r="22" spans="1:6" ht="16.5" customHeight="1">
      <c r="A22" s="15" t="s">
        <v>41</v>
      </c>
      <c r="B22" s="72">
        <v>700</v>
      </c>
      <c r="C22" s="66"/>
      <c r="D22" s="13" t="s">
        <v>42</v>
      </c>
      <c r="E22" s="67">
        <v>415</v>
      </c>
      <c r="F22" s="70"/>
    </row>
    <row r="23" spans="1:6" ht="16.5" customHeight="1">
      <c r="A23" s="15" t="s">
        <v>43</v>
      </c>
      <c r="B23" s="72">
        <v>3900</v>
      </c>
      <c r="C23" s="66"/>
      <c r="D23" s="13" t="s">
        <v>44</v>
      </c>
      <c r="E23" s="67">
        <v>4000</v>
      </c>
      <c r="F23" s="70"/>
    </row>
    <row r="24" spans="1:6" ht="16.5" customHeight="1">
      <c r="A24" s="15" t="s">
        <v>45</v>
      </c>
      <c r="B24" s="72">
        <v>300</v>
      </c>
      <c r="C24" s="66"/>
      <c r="D24" s="13" t="s">
        <v>46</v>
      </c>
      <c r="E24" s="71"/>
      <c r="F24" s="70"/>
    </row>
    <row r="25" spans="1:6" ht="16.5" customHeight="1">
      <c r="A25" s="15" t="s">
        <v>47</v>
      </c>
      <c r="B25" s="72">
        <v>4600</v>
      </c>
      <c r="C25" s="66"/>
      <c r="D25" s="13" t="s">
        <v>48</v>
      </c>
      <c r="E25" s="71"/>
      <c r="F25" s="70"/>
    </row>
    <row r="26" spans="1:6" ht="16.5" customHeight="1">
      <c r="A26" s="15" t="s">
        <v>49</v>
      </c>
      <c r="B26" s="72">
        <v>800</v>
      </c>
      <c r="C26" s="66"/>
      <c r="D26" s="13" t="s">
        <v>50</v>
      </c>
      <c r="E26" s="71"/>
      <c r="F26" s="70"/>
    </row>
    <row r="27" spans="1:6" ht="16.5" customHeight="1">
      <c r="A27" s="15"/>
      <c r="B27" s="72"/>
      <c r="C27" s="66"/>
      <c r="D27" s="13" t="s">
        <v>51</v>
      </c>
      <c r="E27" s="67">
        <v>103</v>
      </c>
      <c r="F27" s="70"/>
    </row>
    <row r="28" spans="1:6" ht="16.5" customHeight="1">
      <c r="A28" s="15"/>
      <c r="B28" s="72"/>
      <c r="C28" s="66"/>
      <c r="D28" s="13" t="s">
        <v>52</v>
      </c>
      <c r="E28" s="67">
        <v>1000</v>
      </c>
      <c r="F28" s="70"/>
    </row>
    <row r="29" spans="1:6" ht="16.5" customHeight="1">
      <c r="A29" s="15"/>
      <c r="B29" s="72"/>
      <c r="C29" s="66"/>
      <c r="D29" s="13" t="s">
        <v>53</v>
      </c>
      <c r="E29" s="67">
        <v>1475</v>
      </c>
      <c r="F29" s="70"/>
    </row>
    <row r="30" spans="1:6" ht="16.5" customHeight="1">
      <c r="A30" s="15"/>
      <c r="B30" s="72"/>
      <c r="C30" s="66"/>
      <c r="D30" s="13" t="s">
        <v>54</v>
      </c>
      <c r="E30" s="68"/>
      <c r="F30" s="70"/>
    </row>
    <row r="31" spans="1:6" ht="16.5" customHeight="1">
      <c r="A31" s="15"/>
      <c r="B31" s="72"/>
      <c r="C31" s="66"/>
      <c r="D31" s="13"/>
      <c r="E31" s="68"/>
      <c r="F31" s="70"/>
    </row>
    <row r="32" spans="1:6" ht="19.5" customHeight="1">
      <c r="A32" s="62" t="s">
        <v>55</v>
      </c>
      <c r="B32" s="74">
        <f>SUM(B6,B21)</f>
        <v>27500</v>
      </c>
      <c r="C32" s="75"/>
      <c r="D32" s="62" t="s">
        <v>56</v>
      </c>
      <c r="E32" s="74">
        <f>SUM(E6:E30)</f>
        <v>166887</v>
      </c>
      <c r="F32" s="70"/>
    </row>
    <row r="33" spans="1:6" ht="16.5" customHeight="1">
      <c r="A33" s="76" t="s">
        <v>57</v>
      </c>
      <c r="B33" s="74">
        <f>SUM(B34,B54,B58,B59)</f>
        <v>144387</v>
      </c>
      <c r="C33" s="77"/>
      <c r="D33" s="76" t="s">
        <v>58</v>
      </c>
      <c r="E33" s="74"/>
      <c r="F33" s="70"/>
    </row>
    <row r="34" spans="1:6" ht="16.5" customHeight="1">
      <c r="A34" s="78" t="s">
        <v>59</v>
      </c>
      <c r="B34" s="65">
        <f>SUM(B35,B39,B52)</f>
        <v>128897</v>
      </c>
      <c r="C34" s="79"/>
      <c r="D34" s="78" t="s">
        <v>60</v>
      </c>
      <c r="E34" s="65">
        <f>SUM(E36:E38)</f>
        <v>0</v>
      </c>
      <c r="F34" s="80"/>
    </row>
    <row r="35" spans="1:6" ht="16.5" customHeight="1">
      <c r="A35" s="78" t="s">
        <v>61</v>
      </c>
      <c r="B35" s="65">
        <f>SUM(B36:B38)</f>
        <v>917</v>
      </c>
      <c r="C35" s="79"/>
      <c r="D35" s="78"/>
      <c r="E35" s="65"/>
      <c r="F35" s="80"/>
    </row>
    <row r="36" spans="1:6" ht="16.5" customHeight="1">
      <c r="A36" s="81" t="s">
        <v>62</v>
      </c>
      <c r="B36" s="68">
        <v>433</v>
      </c>
      <c r="C36" s="79"/>
      <c r="D36" s="78" t="s">
        <v>63</v>
      </c>
      <c r="E36" s="68"/>
      <c r="F36" s="70"/>
    </row>
    <row r="37" spans="1:6" ht="16.5" customHeight="1">
      <c r="A37" s="81" t="s">
        <v>64</v>
      </c>
      <c r="B37" s="68">
        <v>330</v>
      </c>
      <c r="C37" s="79"/>
      <c r="D37" s="81" t="s">
        <v>65</v>
      </c>
      <c r="E37" s="68"/>
      <c r="F37" s="70"/>
    </row>
    <row r="38" spans="1:6" ht="16.5" customHeight="1">
      <c r="A38" s="81" t="s">
        <v>66</v>
      </c>
      <c r="B38" s="68">
        <v>154</v>
      </c>
      <c r="C38" s="79"/>
      <c r="D38" s="81" t="s">
        <v>67</v>
      </c>
      <c r="E38" s="68"/>
      <c r="F38" s="70"/>
    </row>
    <row r="39" spans="1:6" ht="16.5" customHeight="1">
      <c r="A39" s="82" t="s">
        <v>68</v>
      </c>
      <c r="B39" s="68">
        <f>SUM(B40,B41,B42,B43,B46,B49,B50,B51)</f>
        <v>86090</v>
      </c>
      <c r="C39" s="79"/>
      <c r="D39" s="81"/>
      <c r="E39" s="68"/>
      <c r="F39" s="70"/>
    </row>
    <row r="40" spans="1:6" ht="16.5" customHeight="1">
      <c r="A40" s="82" t="s">
        <v>69</v>
      </c>
      <c r="B40" s="68">
        <v>708</v>
      </c>
      <c r="C40" s="79"/>
      <c r="D40" s="78" t="s">
        <v>70</v>
      </c>
      <c r="E40" s="65">
        <f>SUM(E41:E53)</f>
        <v>0</v>
      </c>
      <c r="F40" s="70"/>
    </row>
    <row r="41" spans="1:6" ht="16.5" customHeight="1">
      <c r="A41" s="82" t="s">
        <v>71</v>
      </c>
      <c r="B41" s="68">
        <v>70104</v>
      </c>
      <c r="C41" s="83"/>
      <c r="D41" s="81" t="s">
        <v>72</v>
      </c>
      <c r="E41" s="68"/>
      <c r="F41" s="70"/>
    </row>
    <row r="42" spans="1:6" ht="16.5" customHeight="1">
      <c r="A42" s="82" t="s">
        <v>73</v>
      </c>
      <c r="B42" s="68">
        <v>15297</v>
      </c>
      <c r="C42" s="83"/>
      <c r="D42" s="81" t="s">
        <v>74</v>
      </c>
      <c r="E42" s="68"/>
      <c r="F42" s="70"/>
    </row>
    <row r="43" spans="1:6" ht="16.5" customHeight="1">
      <c r="A43" s="82" t="s">
        <v>75</v>
      </c>
      <c r="B43" s="68">
        <v>1501</v>
      </c>
      <c r="C43" s="83"/>
      <c r="D43" s="81" t="s">
        <v>76</v>
      </c>
      <c r="E43" s="68"/>
      <c r="F43" s="70"/>
    </row>
    <row r="44" spans="1:6" ht="16.5" customHeight="1">
      <c r="A44" s="82" t="s">
        <v>77</v>
      </c>
      <c r="B44" s="68"/>
      <c r="C44" s="83"/>
      <c r="D44" s="81" t="s">
        <v>78</v>
      </c>
      <c r="E44" s="68"/>
      <c r="F44" s="70"/>
    </row>
    <row r="45" spans="1:6" ht="16.5" customHeight="1">
      <c r="A45" s="82" t="s">
        <v>79</v>
      </c>
      <c r="B45" s="68"/>
      <c r="C45" s="83"/>
      <c r="D45" s="82" t="s">
        <v>80</v>
      </c>
      <c r="E45" s="68"/>
      <c r="F45" s="70"/>
    </row>
    <row r="46" spans="1:6" ht="16.5" customHeight="1">
      <c r="A46" s="82" t="s">
        <v>81</v>
      </c>
      <c r="B46" s="68">
        <v>1638</v>
      </c>
      <c r="C46" s="83"/>
      <c r="D46" s="82" t="s">
        <v>82</v>
      </c>
      <c r="E46" s="68"/>
      <c r="F46" s="70"/>
    </row>
    <row r="47" spans="1:6" ht="16.5" customHeight="1">
      <c r="A47" s="82" t="s">
        <v>83</v>
      </c>
      <c r="B47" s="68"/>
      <c r="C47" s="83"/>
      <c r="D47" s="82" t="s">
        <v>84</v>
      </c>
      <c r="E47" s="68"/>
      <c r="F47" s="70"/>
    </row>
    <row r="48" spans="1:6" ht="16.5" customHeight="1">
      <c r="A48" s="82" t="s">
        <v>85</v>
      </c>
      <c r="B48" s="68"/>
      <c r="C48" s="83"/>
      <c r="D48" s="82" t="s">
        <v>86</v>
      </c>
      <c r="E48" s="68"/>
      <c r="F48" s="70"/>
    </row>
    <row r="49" spans="1:6" ht="16.5" customHeight="1">
      <c r="A49" s="82" t="s">
        <v>87</v>
      </c>
      <c r="B49" s="68"/>
      <c r="C49" s="83"/>
      <c r="D49" s="82" t="s">
        <v>88</v>
      </c>
      <c r="E49" s="68"/>
      <c r="F49" s="70"/>
    </row>
    <row r="50" spans="1:6" ht="16.5" customHeight="1">
      <c r="A50" s="82" t="s">
        <v>89</v>
      </c>
      <c r="B50" s="68">
        <v>-3406</v>
      </c>
      <c r="C50" s="83"/>
      <c r="D50" s="82" t="s">
        <v>90</v>
      </c>
      <c r="E50" s="68"/>
      <c r="F50" s="70"/>
    </row>
    <row r="51" spans="1:6" ht="16.5" customHeight="1">
      <c r="A51" s="81" t="s">
        <v>91</v>
      </c>
      <c r="B51" s="68">
        <v>248</v>
      </c>
      <c r="C51" s="83"/>
      <c r="D51" s="82" t="s">
        <v>92</v>
      </c>
      <c r="E51" s="68"/>
      <c r="F51" s="70"/>
    </row>
    <row r="52" spans="1:6" ht="16.5" customHeight="1">
      <c r="A52" s="81" t="s">
        <v>93</v>
      </c>
      <c r="B52" s="68">
        <v>41890</v>
      </c>
      <c r="C52" s="79"/>
      <c r="D52" s="81" t="s">
        <v>94</v>
      </c>
      <c r="E52" s="68"/>
      <c r="F52" s="70"/>
    </row>
    <row r="53" spans="1:6" ht="16.5" customHeight="1">
      <c r="A53" s="81"/>
      <c r="B53" s="68"/>
      <c r="C53" s="79"/>
      <c r="D53" s="81" t="s">
        <v>95</v>
      </c>
      <c r="E53" s="68"/>
      <c r="F53" s="70"/>
    </row>
    <row r="54" spans="1:6" ht="16.5" customHeight="1">
      <c r="A54" s="84" t="s">
        <v>96</v>
      </c>
      <c r="B54" s="65">
        <f>SUM(B55,B56,B57)</f>
        <v>0</v>
      </c>
      <c r="C54" s="66"/>
      <c r="D54" s="82"/>
      <c r="E54" s="68"/>
      <c r="F54" s="70"/>
    </row>
    <row r="55" spans="1:6" ht="16.5" customHeight="1">
      <c r="A55" s="84" t="s">
        <v>97</v>
      </c>
      <c r="B55" s="68"/>
      <c r="C55" s="66"/>
      <c r="D55" s="81"/>
      <c r="E55" s="68"/>
      <c r="F55" s="70"/>
    </row>
    <row r="56" spans="1:6" ht="16.5" customHeight="1">
      <c r="A56" s="85" t="s">
        <v>98</v>
      </c>
      <c r="B56" s="68"/>
      <c r="C56" s="66"/>
      <c r="D56" s="81"/>
      <c r="E56" s="68"/>
      <c r="F56" s="70"/>
    </row>
    <row r="57" spans="1:6" ht="16.5" customHeight="1">
      <c r="A57" s="85" t="s">
        <v>99</v>
      </c>
      <c r="B57" s="68"/>
      <c r="C57" s="66"/>
      <c r="D57" s="81" t="s">
        <v>100</v>
      </c>
      <c r="E57" s="68">
        <v>5000</v>
      </c>
      <c r="F57" s="70"/>
    </row>
    <row r="58" spans="1:6" ht="16.5" customHeight="1">
      <c r="A58" s="86" t="s">
        <v>101</v>
      </c>
      <c r="B58" s="68">
        <f>10490</f>
        <v>10490</v>
      </c>
      <c r="C58" s="66"/>
      <c r="D58" s="13" t="s">
        <v>102</v>
      </c>
      <c r="F58" s="70"/>
    </row>
    <row r="59" spans="1:6" ht="16.5" customHeight="1">
      <c r="A59" s="84" t="s">
        <v>102</v>
      </c>
      <c r="B59" s="87">
        <v>5000</v>
      </c>
      <c r="C59" s="75"/>
      <c r="D59" s="82" t="s">
        <v>103</v>
      </c>
      <c r="E59" s="87"/>
      <c r="F59" s="80"/>
    </row>
    <row r="60" spans="1:6" ht="16.5" customHeight="1">
      <c r="A60" s="62" t="s">
        <v>104</v>
      </c>
      <c r="B60" s="74">
        <f>B32+B33</f>
        <v>171887</v>
      </c>
      <c r="C60" s="79"/>
      <c r="D60" s="62" t="s">
        <v>105</v>
      </c>
      <c r="E60" s="74">
        <f>E57+E32</f>
        <v>171887</v>
      </c>
      <c r="F60" s="70"/>
    </row>
    <row r="61" ht="12.75" customHeight="1"/>
  </sheetData>
  <sheetProtection/>
  <mergeCells count="3">
    <mergeCell ref="A2:F2"/>
    <mergeCell ref="A4:C4"/>
    <mergeCell ref="D4:F4"/>
  </mergeCells>
  <printOptions horizontalCentered="1"/>
  <pageMargins left="0.55" right="0.55" top="0.71" bottom="0.79" header="0.43" footer="0.47"/>
  <pageSetup horizontalDpi="600" verticalDpi="600" orientation="landscape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9"/>
  <sheetViews>
    <sheetView showGridLines="0" workbookViewId="0" topLeftCell="A1">
      <pane ySplit="6" topLeftCell="A7" activePane="bottomLeft" state="frozen"/>
      <selection pane="bottomLeft" activeCell="J13" sqref="J13"/>
    </sheetView>
  </sheetViews>
  <sheetFormatPr defaultColWidth="9.16015625" defaultRowHeight="12.75" customHeight="1"/>
  <cols>
    <col min="1" max="1" width="57.83203125" style="0" customWidth="1"/>
    <col min="2" max="2" width="13.16015625" style="0" customWidth="1"/>
    <col min="3" max="3" width="12.16015625" style="0" customWidth="1"/>
    <col min="4" max="4" width="10.83203125" style="26" customWidth="1"/>
    <col min="5" max="5" width="9.5" style="0" customWidth="1"/>
    <col min="6" max="6" width="12.33203125" style="26" customWidth="1"/>
    <col min="7" max="7" width="10.83203125" style="26" customWidth="1"/>
    <col min="8" max="8" width="12" style="26" customWidth="1"/>
    <col min="9" max="9" width="48.66015625" style="27" customWidth="1"/>
    <col min="10" max="10" width="36.33203125" style="0" customWidth="1"/>
  </cols>
  <sheetData>
    <row r="1" ht="12.75" customHeight="1">
      <c r="A1" s="26" t="s">
        <v>106</v>
      </c>
    </row>
    <row r="2" spans="1:9" ht="24.75" customHeight="1">
      <c r="A2" s="28" t="s">
        <v>107</v>
      </c>
      <c r="B2" s="28"/>
      <c r="C2" s="28"/>
      <c r="D2" s="28"/>
      <c r="E2" s="28"/>
      <c r="F2" s="28"/>
      <c r="G2" s="28"/>
      <c r="H2" s="28"/>
      <c r="I2" s="28"/>
    </row>
    <row r="3" ht="12.75" customHeight="1">
      <c r="I3" s="40" t="s">
        <v>2</v>
      </c>
    </row>
    <row r="4" spans="1:9" ht="18.75" customHeight="1">
      <c r="A4" s="29" t="s">
        <v>108</v>
      </c>
      <c r="B4" s="29" t="s">
        <v>109</v>
      </c>
      <c r="C4" s="30" t="s">
        <v>110</v>
      </c>
      <c r="D4" s="30"/>
      <c r="E4" s="30"/>
      <c r="F4" s="30"/>
      <c r="G4" s="31" t="s">
        <v>111</v>
      </c>
      <c r="H4" s="31" t="s">
        <v>112</v>
      </c>
      <c r="I4" s="41" t="s">
        <v>113</v>
      </c>
    </row>
    <row r="5" spans="1:9" ht="21" customHeight="1">
      <c r="A5" s="29"/>
      <c r="B5" s="32"/>
      <c r="C5" s="30" t="s">
        <v>114</v>
      </c>
      <c r="D5" s="31" t="s">
        <v>115</v>
      </c>
      <c r="E5" s="30" t="s">
        <v>116</v>
      </c>
      <c r="F5" s="31" t="s">
        <v>117</v>
      </c>
      <c r="G5" s="31"/>
      <c r="H5" s="31"/>
      <c r="I5" s="42"/>
    </row>
    <row r="6" spans="1:9" ht="21" customHeight="1">
      <c r="A6" s="29"/>
      <c r="B6" s="33">
        <v>1</v>
      </c>
      <c r="C6" s="33">
        <v>2</v>
      </c>
      <c r="D6" s="34">
        <v>3</v>
      </c>
      <c r="E6" s="33">
        <v>4</v>
      </c>
      <c r="F6" s="34">
        <v>5</v>
      </c>
      <c r="G6" s="34">
        <v>7</v>
      </c>
      <c r="H6" s="34">
        <v>8</v>
      </c>
      <c r="I6" s="42"/>
    </row>
    <row r="7" spans="1:9" ht="25.5" customHeight="1">
      <c r="A7" s="35" t="s">
        <v>109</v>
      </c>
      <c r="B7" s="36">
        <f aca="true" t="shared" si="0" ref="B7:H7">B8+B86+B89+B111+B124+B132+B150+B192+B217+B220+B225+B259+B264+B270+B275+B284+B287+B290+B293</f>
        <v>166887</v>
      </c>
      <c r="C7" s="36">
        <f t="shared" si="0"/>
        <v>114507</v>
      </c>
      <c r="D7" s="36">
        <f t="shared" si="0"/>
        <v>80985</v>
      </c>
      <c r="E7" s="36">
        <f t="shared" si="0"/>
        <v>1583</v>
      </c>
      <c r="F7" s="36">
        <f t="shared" si="0"/>
        <v>31939</v>
      </c>
      <c r="G7" s="36">
        <f t="shared" si="0"/>
        <v>10490</v>
      </c>
      <c r="H7" s="36">
        <f t="shared" si="0"/>
        <v>41890</v>
      </c>
      <c r="I7" s="43"/>
    </row>
    <row r="8" spans="1:9" ht="25.5" customHeight="1">
      <c r="A8" s="37" t="s">
        <v>118</v>
      </c>
      <c r="B8" s="36">
        <f>B9+B14+B18+B24+B28+B33+B40+B42+B45+B48+B51+B55+B58+B61+B65+B68+B71+B75+B77+B79+B82+B84</f>
        <v>9460</v>
      </c>
      <c r="C8" s="36">
        <f aca="true" t="shared" si="1" ref="C8:H8">C9+C14+C18+C24+C28+C33+C40+C42+C45+C48+C51+C55+C58+C61+C65+C68+C71+C75+C77+C79+C82+C84</f>
        <v>8922</v>
      </c>
      <c r="D8" s="36">
        <f t="shared" si="1"/>
        <v>4589</v>
      </c>
      <c r="E8" s="36">
        <f t="shared" si="1"/>
        <v>540</v>
      </c>
      <c r="F8" s="36">
        <f t="shared" si="1"/>
        <v>3793</v>
      </c>
      <c r="G8" s="36">
        <f t="shared" si="1"/>
        <v>413</v>
      </c>
      <c r="H8" s="36">
        <f t="shared" si="1"/>
        <v>125</v>
      </c>
      <c r="I8" s="43"/>
    </row>
    <row r="9" spans="1:9" ht="25.5" customHeight="1">
      <c r="A9" s="37" t="s">
        <v>119</v>
      </c>
      <c r="B9" s="36">
        <f aca="true" t="shared" si="2" ref="B9:H9">SUM(B10:B13)</f>
        <v>272</v>
      </c>
      <c r="C9" s="36">
        <f t="shared" si="2"/>
        <v>272</v>
      </c>
      <c r="D9" s="36">
        <f t="shared" si="2"/>
        <v>185</v>
      </c>
      <c r="E9" s="36">
        <f t="shared" si="2"/>
        <v>24</v>
      </c>
      <c r="F9" s="36">
        <f t="shared" si="2"/>
        <v>63</v>
      </c>
      <c r="G9" s="36">
        <f t="shared" si="2"/>
        <v>0</v>
      </c>
      <c r="H9" s="36">
        <f t="shared" si="2"/>
        <v>0</v>
      </c>
      <c r="I9" s="43"/>
    </row>
    <row r="10" spans="1:9" ht="25.5" customHeight="1">
      <c r="A10" s="37" t="s">
        <v>120</v>
      </c>
      <c r="B10" s="38">
        <f aca="true" t="shared" si="3" ref="B10:B13">C10+G10+H10</f>
        <v>209</v>
      </c>
      <c r="C10" s="38">
        <f aca="true" t="shared" si="4" ref="C10:C13">SUM(D10:F10)</f>
        <v>209</v>
      </c>
      <c r="D10" s="36">
        <f>285-100</f>
        <v>185</v>
      </c>
      <c r="E10" s="36">
        <v>24</v>
      </c>
      <c r="F10" s="36">
        <v>0</v>
      </c>
      <c r="G10" s="36">
        <v>0</v>
      </c>
      <c r="H10" s="36">
        <v>0</v>
      </c>
      <c r="I10" s="43"/>
    </row>
    <row r="11" spans="1:9" ht="25.5" customHeight="1">
      <c r="A11" s="37" t="s">
        <v>121</v>
      </c>
      <c r="B11" s="38">
        <f t="shared" si="3"/>
        <v>25</v>
      </c>
      <c r="C11" s="38">
        <f t="shared" si="4"/>
        <v>25</v>
      </c>
      <c r="D11" s="36">
        <v>0</v>
      </c>
      <c r="E11" s="36">
        <v>0</v>
      </c>
      <c r="F11" s="36">
        <v>25</v>
      </c>
      <c r="G11" s="36">
        <v>0</v>
      </c>
      <c r="H11" s="36">
        <v>0</v>
      </c>
      <c r="I11" s="44"/>
    </row>
    <row r="12" spans="1:9" ht="25.5" customHeight="1">
      <c r="A12" s="37" t="s">
        <v>122</v>
      </c>
      <c r="B12" s="38">
        <f t="shared" si="3"/>
        <v>22</v>
      </c>
      <c r="C12" s="38">
        <f t="shared" si="4"/>
        <v>22</v>
      </c>
      <c r="D12" s="36">
        <v>0</v>
      </c>
      <c r="E12" s="36">
        <v>0</v>
      </c>
      <c r="F12" s="36">
        <v>22</v>
      </c>
      <c r="G12" s="36">
        <v>0</v>
      </c>
      <c r="H12" s="36">
        <v>0</v>
      </c>
      <c r="I12" s="44"/>
    </row>
    <row r="13" spans="1:9" ht="25.5" customHeight="1">
      <c r="A13" s="37" t="s">
        <v>123</v>
      </c>
      <c r="B13" s="38">
        <f t="shared" si="3"/>
        <v>16</v>
      </c>
      <c r="C13" s="38">
        <f t="shared" si="4"/>
        <v>16</v>
      </c>
      <c r="D13" s="36">
        <v>0</v>
      </c>
      <c r="E13" s="36">
        <v>0</v>
      </c>
      <c r="F13" s="36">
        <v>16</v>
      </c>
      <c r="G13" s="36">
        <v>0</v>
      </c>
      <c r="H13" s="36">
        <v>0</v>
      </c>
      <c r="I13" s="44"/>
    </row>
    <row r="14" spans="1:9" ht="25.5" customHeight="1">
      <c r="A14" s="37" t="s">
        <v>124</v>
      </c>
      <c r="B14" s="36">
        <f aca="true" t="shared" si="5" ref="B14:H14">SUM(B15:B17)</f>
        <v>185</v>
      </c>
      <c r="C14" s="36">
        <f t="shared" si="5"/>
        <v>185</v>
      </c>
      <c r="D14" s="36">
        <f t="shared" si="5"/>
        <v>118</v>
      </c>
      <c r="E14" s="36">
        <f t="shared" si="5"/>
        <v>22</v>
      </c>
      <c r="F14" s="36">
        <f t="shared" si="5"/>
        <v>45</v>
      </c>
      <c r="G14" s="36">
        <f t="shared" si="5"/>
        <v>0</v>
      </c>
      <c r="H14" s="36">
        <f t="shared" si="5"/>
        <v>0</v>
      </c>
      <c r="I14" s="43"/>
    </row>
    <row r="15" spans="1:9" ht="25.5" customHeight="1">
      <c r="A15" s="37" t="s">
        <v>125</v>
      </c>
      <c r="B15" s="38">
        <f aca="true" t="shared" si="6" ref="B15:B17">C15+G15+H15</f>
        <v>140</v>
      </c>
      <c r="C15" s="38">
        <f aca="true" t="shared" si="7" ref="C15:C17">SUM(D15:F15)</f>
        <v>140</v>
      </c>
      <c r="D15" s="36">
        <f>218-100</f>
        <v>118</v>
      </c>
      <c r="E15" s="36">
        <v>22</v>
      </c>
      <c r="F15" s="36">
        <v>0</v>
      </c>
      <c r="G15" s="36">
        <v>0</v>
      </c>
      <c r="H15" s="36">
        <v>0</v>
      </c>
      <c r="I15" s="43"/>
    </row>
    <row r="16" spans="1:9" ht="25.5" customHeight="1">
      <c r="A16" s="37" t="s">
        <v>126</v>
      </c>
      <c r="B16" s="38">
        <f t="shared" si="6"/>
        <v>25</v>
      </c>
      <c r="C16" s="38">
        <f t="shared" si="7"/>
        <v>25</v>
      </c>
      <c r="D16" s="36">
        <v>0</v>
      </c>
      <c r="E16" s="36">
        <v>0</v>
      </c>
      <c r="F16" s="36">
        <v>25</v>
      </c>
      <c r="G16" s="36">
        <v>0</v>
      </c>
      <c r="H16" s="36">
        <v>0</v>
      </c>
      <c r="I16" s="45"/>
    </row>
    <row r="17" spans="1:9" ht="25.5" customHeight="1">
      <c r="A17" s="37" t="s">
        <v>127</v>
      </c>
      <c r="B17" s="38">
        <f t="shared" si="6"/>
        <v>20</v>
      </c>
      <c r="C17" s="38">
        <f t="shared" si="7"/>
        <v>20</v>
      </c>
      <c r="D17" s="36">
        <v>0</v>
      </c>
      <c r="E17" s="36">
        <v>0</v>
      </c>
      <c r="F17" s="36">
        <v>20</v>
      </c>
      <c r="G17" s="36">
        <v>0</v>
      </c>
      <c r="H17" s="36">
        <v>0</v>
      </c>
      <c r="I17" s="46"/>
    </row>
    <row r="18" spans="1:9" ht="25.5" customHeight="1">
      <c r="A18" s="37" t="s">
        <v>128</v>
      </c>
      <c r="B18" s="36">
        <f aca="true" t="shared" si="8" ref="B18:H18">SUM(B19:B23)</f>
        <v>2606</v>
      </c>
      <c r="C18" s="36">
        <f t="shared" si="8"/>
        <v>2462</v>
      </c>
      <c r="D18" s="36">
        <f t="shared" si="8"/>
        <v>1596</v>
      </c>
      <c r="E18" s="36">
        <f t="shared" si="8"/>
        <v>257</v>
      </c>
      <c r="F18" s="36">
        <f t="shared" si="8"/>
        <v>609</v>
      </c>
      <c r="G18" s="36">
        <f t="shared" si="8"/>
        <v>144</v>
      </c>
      <c r="H18" s="36">
        <f t="shared" si="8"/>
        <v>0</v>
      </c>
      <c r="I18" s="43"/>
    </row>
    <row r="19" spans="1:9" ht="69" customHeight="1">
      <c r="A19" s="37" t="s">
        <v>129</v>
      </c>
      <c r="B19" s="38">
        <f aca="true" t="shared" si="9" ref="B19:B23">C19+G19+H19</f>
        <v>2022</v>
      </c>
      <c r="C19" s="38">
        <f aca="true" t="shared" si="10" ref="C19:C23">SUM(D19:F19)</f>
        <v>2022</v>
      </c>
      <c r="D19" s="36">
        <f>2382-1000</f>
        <v>1382</v>
      </c>
      <c r="E19" s="36">
        <v>249</v>
      </c>
      <c r="F19" s="36">
        <f>150+160+45+36</f>
        <v>391</v>
      </c>
      <c r="G19" s="36">
        <v>0</v>
      </c>
      <c r="H19" s="36">
        <v>0</v>
      </c>
      <c r="I19" s="41"/>
    </row>
    <row r="20" spans="1:9" ht="25.5" customHeight="1">
      <c r="A20" s="37" t="s">
        <v>130</v>
      </c>
      <c r="B20" s="38">
        <f t="shared" si="9"/>
        <v>5</v>
      </c>
      <c r="C20" s="38">
        <f t="shared" si="10"/>
        <v>5</v>
      </c>
      <c r="D20" s="36">
        <v>0</v>
      </c>
      <c r="E20" s="36">
        <v>0</v>
      </c>
      <c r="F20" s="36">
        <v>5</v>
      </c>
      <c r="G20" s="36">
        <v>0</v>
      </c>
      <c r="H20" s="36">
        <v>0</v>
      </c>
      <c r="I20" s="44"/>
    </row>
    <row r="21" spans="1:9" ht="25.5" customHeight="1">
      <c r="A21" s="37" t="s">
        <v>131</v>
      </c>
      <c r="B21" s="38">
        <f t="shared" si="9"/>
        <v>142</v>
      </c>
      <c r="C21" s="38">
        <f t="shared" si="10"/>
        <v>122</v>
      </c>
      <c r="D21" s="36">
        <v>97</v>
      </c>
      <c r="E21" s="36">
        <v>5</v>
      </c>
      <c r="F21" s="36">
        <v>20</v>
      </c>
      <c r="G21" s="36">
        <v>20</v>
      </c>
      <c r="H21" s="36">
        <v>0</v>
      </c>
      <c r="I21" s="44"/>
    </row>
    <row r="22" spans="1:9" ht="25.5" customHeight="1">
      <c r="A22" s="37" t="s">
        <v>132</v>
      </c>
      <c r="B22" s="38">
        <f t="shared" si="9"/>
        <v>145</v>
      </c>
      <c r="C22" s="38">
        <f t="shared" si="10"/>
        <v>145</v>
      </c>
      <c r="D22" s="36">
        <v>117</v>
      </c>
      <c r="E22" s="36">
        <v>3</v>
      </c>
      <c r="F22" s="36">
        <v>25</v>
      </c>
      <c r="G22" s="36">
        <v>0</v>
      </c>
      <c r="H22" s="36">
        <v>0</v>
      </c>
      <c r="I22" s="44"/>
    </row>
    <row r="23" spans="1:9" ht="73.5" customHeight="1">
      <c r="A23" s="37" t="s">
        <v>133</v>
      </c>
      <c r="B23" s="38">
        <f t="shared" si="9"/>
        <v>292</v>
      </c>
      <c r="C23" s="38">
        <f t="shared" si="10"/>
        <v>168</v>
      </c>
      <c r="D23" s="36">
        <v>0</v>
      </c>
      <c r="E23" s="36">
        <v>0</v>
      </c>
      <c r="F23" s="36">
        <v>168</v>
      </c>
      <c r="G23" s="36">
        <v>124</v>
      </c>
      <c r="H23" s="36">
        <v>0</v>
      </c>
      <c r="I23" s="44"/>
    </row>
    <row r="24" spans="1:9" ht="25.5" customHeight="1">
      <c r="A24" s="37" t="s">
        <v>134</v>
      </c>
      <c r="B24" s="36">
        <f aca="true" t="shared" si="11" ref="B24:H24">SUM(B25:B27)</f>
        <v>344</v>
      </c>
      <c r="C24" s="36">
        <f t="shared" si="11"/>
        <v>344</v>
      </c>
      <c r="D24" s="36">
        <f t="shared" si="11"/>
        <v>245</v>
      </c>
      <c r="E24" s="36">
        <f t="shared" si="11"/>
        <v>16</v>
      </c>
      <c r="F24" s="36">
        <f t="shared" si="11"/>
        <v>83</v>
      </c>
      <c r="G24" s="36">
        <f t="shared" si="11"/>
        <v>0</v>
      </c>
      <c r="H24" s="36">
        <f t="shared" si="11"/>
        <v>0</v>
      </c>
      <c r="I24" s="43"/>
    </row>
    <row r="25" spans="1:9" ht="25.5" customHeight="1">
      <c r="A25" s="37" t="s">
        <v>135</v>
      </c>
      <c r="B25" s="38">
        <f aca="true" t="shared" si="12" ref="B25:B27">C25+G25+H25</f>
        <v>248</v>
      </c>
      <c r="C25" s="38">
        <f aca="true" t="shared" si="13" ref="C25:C27">SUM(D25:F25)</f>
        <v>248</v>
      </c>
      <c r="D25" s="36">
        <f>332-100</f>
        <v>232</v>
      </c>
      <c r="E25" s="36">
        <v>16</v>
      </c>
      <c r="F25" s="36">
        <v>0</v>
      </c>
      <c r="G25" s="36">
        <v>0</v>
      </c>
      <c r="H25" s="36">
        <v>0</v>
      </c>
      <c r="I25" s="43"/>
    </row>
    <row r="26" spans="1:9" ht="25.5" customHeight="1">
      <c r="A26" s="37" t="s">
        <v>136</v>
      </c>
      <c r="B26" s="38">
        <f t="shared" si="12"/>
        <v>13</v>
      </c>
      <c r="C26" s="38">
        <f t="shared" si="13"/>
        <v>13</v>
      </c>
      <c r="D26" s="36">
        <v>13</v>
      </c>
      <c r="E26" s="36">
        <v>0</v>
      </c>
      <c r="F26" s="36">
        <v>0</v>
      </c>
      <c r="G26" s="36">
        <v>0</v>
      </c>
      <c r="H26" s="36">
        <v>0</v>
      </c>
      <c r="I26" s="43"/>
    </row>
    <row r="27" spans="1:9" ht="41.25" customHeight="1">
      <c r="A27" s="37" t="s">
        <v>137</v>
      </c>
      <c r="B27" s="38">
        <f t="shared" si="12"/>
        <v>83</v>
      </c>
      <c r="C27" s="38">
        <f t="shared" si="13"/>
        <v>83</v>
      </c>
      <c r="D27" s="36">
        <v>0</v>
      </c>
      <c r="E27" s="36">
        <v>0</v>
      </c>
      <c r="F27" s="36">
        <v>83</v>
      </c>
      <c r="G27" s="36">
        <v>0</v>
      </c>
      <c r="H27" s="36">
        <v>0</v>
      </c>
      <c r="I27" s="44"/>
    </row>
    <row r="28" spans="1:9" ht="25.5" customHeight="1">
      <c r="A28" s="37" t="s">
        <v>138</v>
      </c>
      <c r="B28" s="36">
        <f aca="true" t="shared" si="14" ref="B28:H28">SUM(B29:B32)</f>
        <v>169</v>
      </c>
      <c r="C28" s="36">
        <f t="shared" si="14"/>
        <v>169</v>
      </c>
      <c r="D28" s="36">
        <f t="shared" si="14"/>
        <v>103</v>
      </c>
      <c r="E28" s="36">
        <f t="shared" si="14"/>
        <v>8</v>
      </c>
      <c r="F28" s="36">
        <f t="shared" si="14"/>
        <v>58</v>
      </c>
      <c r="G28" s="36">
        <f t="shared" si="14"/>
        <v>0</v>
      </c>
      <c r="H28" s="36">
        <f t="shared" si="14"/>
        <v>0</v>
      </c>
      <c r="I28" s="43"/>
    </row>
    <row r="29" spans="1:9" ht="25.5" customHeight="1">
      <c r="A29" s="37" t="s">
        <v>139</v>
      </c>
      <c r="B29" s="38">
        <f aca="true" t="shared" si="15" ref="B29:B32">C29+G29+H29</f>
        <v>111</v>
      </c>
      <c r="C29" s="38">
        <f aca="true" t="shared" si="16" ref="C29:C32">SUM(D29:F29)</f>
        <v>111</v>
      </c>
      <c r="D29" s="36">
        <v>103</v>
      </c>
      <c r="E29" s="36">
        <v>8</v>
      </c>
      <c r="F29" s="36">
        <v>0</v>
      </c>
      <c r="G29" s="36">
        <v>0</v>
      </c>
      <c r="H29" s="36">
        <v>0</v>
      </c>
      <c r="I29" s="43"/>
    </row>
    <row r="30" spans="1:9" ht="25.5" customHeight="1">
      <c r="A30" s="37" t="s">
        <v>140</v>
      </c>
      <c r="B30" s="38">
        <f t="shared" si="15"/>
        <v>26</v>
      </c>
      <c r="C30" s="38">
        <f t="shared" si="16"/>
        <v>26</v>
      </c>
      <c r="D30" s="36">
        <v>0</v>
      </c>
      <c r="E30" s="36">
        <v>0</v>
      </c>
      <c r="F30" s="36">
        <v>26</v>
      </c>
      <c r="G30" s="36">
        <v>0</v>
      </c>
      <c r="H30" s="36">
        <v>0</v>
      </c>
      <c r="I30" s="44"/>
    </row>
    <row r="31" spans="1:9" ht="25.5" customHeight="1">
      <c r="A31" s="37" t="s">
        <v>141</v>
      </c>
      <c r="B31" s="38">
        <f t="shared" si="15"/>
        <v>27</v>
      </c>
      <c r="C31" s="38">
        <f t="shared" si="16"/>
        <v>27</v>
      </c>
      <c r="D31" s="36">
        <v>0</v>
      </c>
      <c r="E31" s="36">
        <v>0</v>
      </c>
      <c r="F31" s="36">
        <v>27</v>
      </c>
      <c r="G31" s="36">
        <v>0</v>
      </c>
      <c r="H31" s="36">
        <v>0</v>
      </c>
      <c r="I31" s="44"/>
    </row>
    <row r="32" spans="1:9" ht="25.5" customHeight="1">
      <c r="A32" s="37" t="s">
        <v>142</v>
      </c>
      <c r="B32" s="38">
        <f t="shared" si="15"/>
        <v>5</v>
      </c>
      <c r="C32" s="38">
        <f t="shared" si="16"/>
        <v>5</v>
      </c>
      <c r="D32" s="36">
        <v>0</v>
      </c>
      <c r="E32" s="36">
        <v>0</v>
      </c>
      <c r="F32" s="36">
        <v>5</v>
      </c>
      <c r="G32" s="36">
        <v>0</v>
      </c>
      <c r="H32" s="36">
        <v>0</v>
      </c>
      <c r="I32" s="44"/>
    </row>
    <row r="33" spans="1:9" ht="25.5" customHeight="1">
      <c r="A33" s="37" t="s">
        <v>143</v>
      </c>
      <c r="B33" s="36">
        <f aca="true" t="shared" si="17" ref="B33:H33">SUM(B34:B39)</f>
        <v>945</v>
      </c>
      <c r="C33" s="36">
        <f t="shared" si="17"/>
        <v>895</v>
      </c>
      <c r="D33" s="36">
        <f t="shared" si="17"/>
        <v>449</v>
      </c>
      <c r="E33" s="36">
        <f t="shared" si="17"/>
        <v>41</v>
      </c>
      <c r="F33" s="36">
        <f t="shared" si="17"/>
        <v>405</v>
      </c>
      <c r="G33" s="36">
        <f t="shared" si="17"/>
        <v>50</v>
      </c>
      <c r="H33" s="36">
        <f t="shared" si="17"/>
        <v>0</v>
      </c>
      <c r="I33" s="43"/>
    </row>
    <row r="34" spans="1:9" ht="25.5" customHeight="1">
      <c r="A34" s="37" t="s">
        <v>144</v>
      </c>
      <c r="B34" s="38">
        <f aca="true" t="shared" si="18" ref="B34:B39">C34+G34+H34</f>
        <v>244</v>
      </c>
      <c r="C34" s="38">
        <f aca="true" t="shared" si="19" ref="C34:C39">SUM(D34:F34)</f>
        <v>244</v>
      </c>
      <c r="D34" s="36">
        <f>319-100</f>
        <v>219</v>
      </c>
      <c r="E34" s="36">
        <v>25</v>
      </c>
      <c r="F34" s="36">
        <v>0</v>
      </c>
      <c r="G34" s="36">
        <v>0</v>
      </c>
      <c r="H34" s="36">
        <v>0</v>
      </c>
      <c r="I34" s="43"/>
    </row>
    <row r="35" spans="1:9" ht="25.5" customHeight="1">
      <c r="A35" s="39" t="s">
        <v>145</v>
      </c>
      <c r="B35" s="38">
        <f t="shared" si="18"/>
        <v>20</v>
      </c>
      <c r="C35" s="38">
        <f t="shared" si="19"/>
        <v>0</v>
      </c>
      <c r="D35" s="36"/>
      <c r="E35" s="36"/>
      <c r="F35" s="36"/>
      <c r="G35" s="36">
        <v>20</v>
      </c>
      <c r="H35" s="36"/>
      <c r="I35" s="43"/>
    </row>
    <row r="36" spans="1:9" ht="25.5" customHeight="1">
      <c r="A36" s="37" t="s">
        <v>146</v>
      </c>
      <c r="B36" s="38">
        <f t="shared" si="18"/>
        <v>20</v>
      </c>
      <c r="C36" s="38">
        <f t="shared" si="19"/>
        <v>20</v>
      </c>
      <c r="D36" s="36">
        <v>0</v>
      </c>
      <c r="E36" s="36">
        <v>0</v>
      </c>
      <c r="F36" s="36">
        <v>20</v>
      </c>
      <c r="G36" s="36">
        <v>0</v>
      </c>
      <c r="H36" s="36">
        <v>0</v>
      </c>
      <c r="I36" s="44"/>
    </row>
    <row r="37" spans="1:9" ht="25.5" customHeight="1">
      <c r="A37" s="37" t="s">
        <v>147</v>
      </c>
      <c r="B37" s="38">
        <f t="shared" si="18"/>
        <v>20</v>
      </c>
      <c r="C37" s="38">
        <f t="shared" si="19"/>
        <v>20</v>
      </c>
      <c r="D37" s="36">
        <v>0</v>
      </c>
      <c r="E37" s="36">
        <v>0</v>
      </c>
      <c r="F37" s="36">
        <v>20</v>
      </c>
      <c r="G37" s="36">
        <v>0</v>
      </c>
      <c r="H37" s="36">
        <v>0</v>
      </c>
      <c r="I37" s="44"/>
    </row>
    <row r="38" spans="1:9" ht="25.5" customHeight="1">
      <c r="A38" s="37" t="s">
        <v>148</v>
      </c>
      <c r="B38" s="38">
        <f t="shared" si="18"/>
        <v>291</v>
      </c>
      <c r="C38" s="38">
        <f t="shared" si="19"/>
        <v>291</v>
      </c>
      <c r="D38" s="36">
        <v>230</v>
      </c>
      <c r="E38" s="36">
        <v>16</v>
      </c>
      <c r="F38" s="36">
        <v>45</v>
      </c>
      <c r="G38" s="36">
        <v>0</v>
      </c>
      <c r="H38" s="36">
        <v>0</v>
      </c>
      <c r="I38" s="44"/>
    </row>
    <row r="39" spans="1:9" ht="25.5" customHeight="1">
      <c r="A39" s="37" t="s">
        <v>149</v>
      </c>
      <c r="B39" s="38">
        <f t="shared" si="18"/>
        <v>350</v>
      </c>
      <c r="C39" s="38">
        <f t="shared" si="19"/>
        <v>320</v>
      </c>
      <c r="D39" s="36">
        <v>0</v>
      </c>
      <c r="E39" s="36">
        <v>0</v>
      </c>
      <c r="F39" s="36">
        <v>320</v>
      </c>
      <c r="G39" s="36">
        <v>30</v>
      </c>
      <c r="H39" s="36">
        <v>0</v>
      </c>
      <c r="I39" s="44"/>
    </row>
    <row r="40" spans="1:9" ht="25.5" customHeight="1">
      <c r="A40" s="37" t="s">
        <v>150</v>
      </c>
      <c r="B40" s="36">
        <f aca="true" t="shared" si="20" ref="B40:H40">SUM(B41)</f>
        <v>280</v>
      </c>
      <c r="C40" s="36">
        <f t="shared" si="20"/>
        <v>280</v>
      </c>
      <c r="D40" s="36">
        <f t="shared" si="20"/>
        <v>0</v>
      </c>
      <c r="E40" s="36">
        <f t="shared" si="20"/>
        <v>0</v>
      </c>
      <c r="F40" s="36">
        <f t="shared" si="20"/>
        <v>280</v>
      </c>
      <c r="G40" s="36">
        <f t="shared" si="20"/>
        <v>0</v>
      </c>
      <c r="H40" s="36">
        <f t="shared" si="20"/>
        <v>0</v>
      </c>
      <c r="I40" s="43"/>
    </row>
    <row r="41" spans="1:9" ht="25.5" customHeight="1">
      <c r="A41" s="37" t="s">
        <v>151</v>
      </c>
      <c r="B41" s="38">
        <f aca="true" t="shared" si="21" ref="B41:B44">C41+G41+H41</f>
        <v>280</v>
      </c>
      <c r="C41" s="38">
        <f aca="true" t="shared" si="22" ref="C41:C44">SUM(D41:F41)</f>
        <v>280</v>
      </c>
      <c r="D41" s="36">
        <v>0</v>
      </c>
      <c r="E41" s="36">
        <v>0</v>
      </c>
      <c r="F41" s="36">
        <v>280</v>
      </c>
      <c r="G41" s="36">
        <v>0</v>
      </c>
      <c r="H41" s="36">
        <v>0</v>
      </c>
      <c r="I41" s="44"/>
    </row>
    <row r="42" spans="1:9" ht="25.5" customHeight="1">
      <c r="A42" s="37" t="s">
        <v>152</v>
      </c>
      <c r="B42" s="36">
        <f aca="true" t="shared" si="23" ref="B42:H42">SUM(B43:B44)</f>
        <v>207</v>
      </c>
      <c r="C42" s="36">
        <f t="shared" si="23"/>
        <v>207</v>
      </c>
      <c r="D42" s="36">
        <f t="shared" si="23"/>
        <v>136</v>
      </c>
      <c r="E42" s="36">
        <f t="shared" si="23"/>
        <v>11</v>
      </c>
      <c r="F42" s="36">
        <f t="shared" si="23"/>
        <v>60</v>
      </c>
      <c r="G42" s="36">
        <f t="shared" si="23"/>
        <v>0</v>
      </c>
      <c r="H42" s="36">
        <f t="shared" si="23"/>
        <v>0</v>
      </c>
      <c r="I42" s="43"/>
    </row>
    <row r="43" spans="1:9" ht="25.5" customHeight="1">
      <c r="A43" s="37" t="s">
        <v>153</v>
      </c>
      <c r="B43" s="38">
        <f t="shared" si="21"/>
        <v>147</v>
      </c>
      <c r="C43" s="38">
        <f t="shared" si="22"/>
        <v>147</v>
      </c>
      <c r="D43" s="36">
        <v>136</v>
      </c>
      <c r="E43" s="36">
        <v>11</v>
      </c>
      <c r="F43" s="36">
        <v>0</v>
      </c>
      <c r="G43" s="36">
        <v>0</v>
      </c>
      <c r="H43" s="36">
        <v>0</v>
      </c>
      <c r="I43" s="43"/>
    </row>
    <row r="44" spans="1:9" ht="25.5" customHeight="1">
      <c r="A44" s="37" t="s">
        <v>154</v>
      </c>
      <c r="B44" s="38">
        <f t="shared" si="21"/>
        <v>60</v>
      </c>
      <c r="C44" s="38">
        <f t="shared" si="22"/>
        <v>60</v>
      </c>
      <c r="D44" s="36">
        <v>0</v>
      </c>
      <c r="E44" s="36">
        <v>0</v>
      </c>
      <c r="F44" s="36">
        <v>60</v>
      </c>
      <c r="G44" s="36">
        <v>0</v>
      </c>
      <c r="H44" s="36">
        <v>0</v>
      </c>
      <c r="I44" s="44"/>
    </row>
    <row r="45" spans="1:9" ht="25.5" customHeight="1">
      <c r="A45" s="37" t="s">
        <v>155</v>
      </c>
      <c r="B45" s="36">
        <f aca="true" t="shared" si="24" ref="B45:H45">SUM(B46:B47)</f>
        <v>688</v>
      </c>
      <c r="C45" s="36">
        <f t="shared" si="24"/>
        <v>568</v>
      </c>
      <c r="D45" s="36">
        <f t="shared" si="24"/>
        <v>119</v>
      </c>
      <c r="E45" s="36">
        <f t="shared" si="24"/>
        <v>17</v>
      </c>
      <c r="F45" s="36">
        <f t="shared" si="24"/>
        <v>432</v>
      </c>
      <c r="G45" s="36">
        <f t="shared" si="24"/>
        <v>0</v>
      </c>
      <c r="H45" s="36">
        <f t="shared" si="24"/>
        <v>120</v>
      </c>
      <c r="I45" s="43"/>
    </row>
    <row r="46" spans="1:9" ht="105" customHeight="1">
      <c r="A46" s="37" t="s">
        <v>156</v>
      </c>
      <c r="B46" s="38">
        <f aca="true" t="shared" si="25" ref="B46:B50">C46+G46+H46</f>
        <v>568</v>
      </c>
      <c r="C46" s="38">
        <f aca="true" t="shared" si="26" ref="C46:C50">SUM(D46:F46)</f>
        <v>568</v>
      </c>
      <c r="D46" s="36">
        <f>219-100</f>
        <v>119</v>
      </c>
      <c r="E46" s="36">
        <v>17</v>
      </c>
      <c r="F46" s="36">
        <v>432</v>
      </c>
      <c r="G46" s="36">
        <v>0</v>
      </c>
      <c r="H46" s="36">
        <v>0</v>
      </c>
      <c r="I46" s="44"/>
    </row>
    <row r="47" spans="1:9" ht="25.5" customHeight="1">
      <c r="A47" s="39" t="s">
        <v>157</v>
      </c>
      <c r="B47" s="38">
        <f t="shared" si="25"/>
        <v>120</v>
      </c>
      <c r="C47" s="38">
        <f t="shared" si="26"/>
        <v>0</v>
      </c>
      <c r="D47" s="36"/>
      <c r="E47" s="36"/>
      <c r="F47" s="36"/>
      <c r="G47" s="36"/>
      <c r="H47" s="36">
        <v>120</v>
      </c>
      <c r="I47" s="43"/>
    </row>
    <row r="48" spans="1:9" ht="25.5" customHeight="1">
      <c r="A48" s="37" t="s">
        <v>158</v>
      </c>
      <c r="B48" s="36">
        <f aca="true" t="shared" si="27" ref="B48:H48">SUM(B49:B50)</f>
        <v>464</v>
      </c>
      <c r="C48" s="36">
        <f t="shared" si="27"/>
        <v>464</v>
      </c>
      <c r="D48" s="36">
        <f t="shared" si="27"/>
        <v>299</v>
      </c>
      <c r="E48" s="36">
        <f t="shared" si="27"/>
        <v>33</v>
      </c>
      <c r="F48" s="36">
        <f t="shared" si="27"/>
        <v>132</v>
      </c>
      <c r="G48" s="36">
        <f t="shared" si="27"/>
        <v>0</v>
      </c>
      <c r="H48" s="36">
        <f t="shared" si="27"/>
        <v>0</v>
      </c>
      <c r="I48" s="43"/>
    </row>
    <row r="49" spans="1:9" ht="25.5" customHeight="1">
      <c r="A49" s="37" t="s">
        <v>159</v>
      </c>
      <c r="B49" s="38">
        <f t="shared" si="25"/>
        <v>229</v>
      </c>
      <c r="C49" s="38">
        <f t="shared" si="26"/>
        <v>229</v>
      </c>
      <c r="D49" s="36">
        <v>196</v>
      </c>
      <c r="E49" s="36">
        <v>33</v>
      </c>
      <c r="F49" s="36">
        <v>0</v>
      </c>
      <c r="G49" s="36">
        <v>0</v>
      </c>
      <c r="H49" s="36">
        <v>0</v>
      </c>
      <c r="I49" s="43"/>
    </row>
    <row r="50" spans="1:9" ht="36" customHeight="1">
      <c r="A50" s="37" t="s">
        <v>160</v>
      </c>
      <c r="B50" s="38">
        <f t="shared" si="25"/>
        <v>235</v>
      </c>
      <c r="C50" s="38">
        <f t="shared" si="26"/>
        <v>235</v>
      </c>
      <c r="D50" s="36">
        <v>103</v>
      </c>
      <c r="E50" s="36">
        <v>0</v>
      </c>
      <c r="F50" s="36">
        <v>132</v>
      </c>
      <c r="G50" s="36">
        <v>0</v>
      </c>
      <c r="H50" s="36">
        <v>0</v>
      </c>
      <c r="I50" s="44"/>
    </row>
    <row r="51" spans="1:9" ht="25.5" customHeight="1">
      <c r="A51" s="37" t="s">
        <v>161</v>
      </c>
      <c r="B51" s="36">
        <f aca="true" t="shared" si="28" ref="B51:H51">SUM(B52:B54)</f>
        <v>318</v>
      </c>
      <c r="C51" s="36">
        <f t="shared" si="28"/>
        <v>318</v>
      </c>
      <c r="D51" s="36">
        <f t="shared" si="28"/>
        <v>265</v>
      </c>
      <c r="E51" s="36">
        <f t="shared" si="28"/>
        <v>8</v>
      </c>
      <c r="F51" s="36">
        <f t="shared" si="28"/>
        <v>45</v>
      </c>
      <c r="G51" s="36">
        <f t="shared" si="28"/>
        <v>0</v>
      </c>
      <c r="H51" s="36">
        <f t="shared" si="28"/>
        <v>0</v>
      </c>
      <c r="I51" s="43"/>
    </row>
    <row r="52" spans="1:9" ht="25.5" customHeight="1">
      <c r="A52" s="37" t="s">
        <v>162</v>
      </c>
      <c r="B52" s="38">
        <f aca="true" t="shared" si="29" ref="B52:B54">C52+G52+H52</f>
        <v>208</v>
      </c>
      <c r="C52" s="38">
        <f aca="true" t="shared" si="30" ref="C52:C54">SUM(D52:F52)</f>
        <v>208</v>
      </c>
      <c r="D52" s="36">
        <f>233-66</f>
        <v>167</v>
      </c>
      <c r="E52" s="36">
        <v>6</v>
      </c>
      <c r="F52" s="36">
        <v>35</v>
      </c>
      <c r="G52" s="36">
        <v>0</v>
      </c>
      <c r="H52" s="36">
        <v>0</v>
      </c>
      <c r="I52" s="44"/>
    </row>
    <row r="53" spans="1:9" ht="25.5" customHeight="1">
      <c r="A53" s="37" t="s">
        <v>163</v>
      </c>
      <c r="B53" s="38">
        <f t="shared" si="29"/>
        <v>10</v>
      </c>
      <c r="C53" s="38">
        <f t="shared" si="30"/>
        <v>10</v>
      </c>
      <c r="D53" s="36">
        <v>0</v>
      </c>
      <c r="E53" s="36">
        <v>0</v>
      </c>
      <c r="F53" s="36">
        <v>10</v>
      </c>
      <c r="G53" s="36">
        <v>0</v>
      </c>
      <c r="H53" s="36">
        <v>0</v>
      </c>
      <c r="I53" s="44"/>
    </row>
    <row r="54" spans="1:9" ht="25.5" customHeight="1">
      <c r="A54" s="37" t="s">
        <v>164</v>
      </c>
      <c r="B54" s="38">
        <f t="shared" si="29"/>
        <v>100</v>
      </c>
      <c r="C54" s="38">
        <f t="shared" si="30"/>
        <v>100</v>
      </c>
      <c r="D54" s="36">
        <v>98</v>
      </c>
      <c r="E54" s="36">
        <v>2</v>
      </c>
      <c r="F54" s="36">
        <v>0</v>
      </c>
      <c r="G54" s="36">
        <v>0</v>
      </c>
      <c r="H54" s="36">
        <v>0</v>
      </c>
      <c r="I54" s="43"/>
    </row>
    <row r="55" spans="1:9" ht="25.5" customHeight="1">
      <c r="A55" s="37" t="s">
        <v>165</v>
      </c>
      <c r="B55" s="36">
        <f aca="true" t="shared" si="31" ref="B55:H55">SUM(B56:B57)</f>
        <v>64</v>
      </c>
      <c r="C55" s="36">
        <f t="shared" si="31"/>
        <v>64</v>
      </c>
      <c r="D55" s="36">
        <f t="shared" si="31"/>
        <v>59</v>
      </c>
      <c r="E55" s="36">
        <f t="shared" si="31"/>
        <v>5</v>
      </c>
      <c r="F55" s="36">
        <f t="shared" si="31"/>
        <v>0</v>
      </c>
      <c r="G55" s="36">
        <f t="shared" si="31"/>
        <v>0</v>
      </c>
      <c r="H55" s="36">
        <f t="shared" si="31"/>
        <v>0</v>
      </c>
      <c r="I55" s="43"/>
    </row>
    <row r="56" spans="1:9" ht="25.5" customHeight="1">
      <c r="A56" s="37" t="s">
        <v>166</v>
      </c>
      <c r="B56" s="38">
        <f aca="true" t="shared" si="32" ref="B56:B60">C56+G56+H56</f>
        <v>64</v>
      </c>
      <c r="C56" s="38">
        <f aca="true" t="shared" si="33" ref="C56:C60">SUM(D56:F56)</f>
        <v>64</v>
      </c>
      <c r="D56" s="36">
        <v>59</v>
      </c>
      <c r="E56" s="36">
        <v>5</v>
      </c>
      <c r="F56" s="36">
        <v>0</v>
      </c>
      <c r="G56" s="36">
        <v>0</v>
      </c>
      <c r="H56" s="36">
        <v>0</v>
      </c>
      <c r="I56" s="43"/>
    </row>
    <row r="57" spans="1:9" ht="25.5" customHeight="1">
      <c r="A57" s="37" t="s">
        <v>167</v>
      </c>
      <c r="B57" s="38">
        <f t="shared" si="32"/>
        <v>0</v>
      </c>
      <c r="C57" s="38">
        <f t="shared" si="33"/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43"/>
    </row>
    <row r="58" spans="1:9" ht="25.5" customHeight="1">
      <c r="A58" s="37" t="s">
        <v>168</v>
      </c>
      <c r="B58" s="36">
        <f aca="true" t="shared" si="34" ref="B58:H58">SUM(B59:B60)</f>
        <v>120</v>
      </c>
      <c r="C58" s="36">
        <f t="shared" si="34"/>
        <v>120</v>
      </c>
      <c r="D58" s="36">
        <f t="shared" si="34"/>
        <v>94</v>
      </c>
      <c r="E58" s="36">
        <f t="shared" si="34"/>
        <v>4</v>
      </c>
      <c r="F58" s="36">
        <f t="shared" si="34"/>
        <v>22</v>
      </c>
      <c r="G58" s="36">
        <f t="shared" si="34"/>
        <v>0</v>
      </c>
      <c r="H58" s="36">
        <f t="shared" si="34"/>
        <v>0</v>
      </c>
      <c r="I58" s="43"/>
    </row>
    <row r="59" spans="1:9" ht="25.5" customHeight="1">
      <c r="A59" s="37" t="s">
        <v>169</v>
      </c>
      <c r="B59" s="38">
        <f t="shared" si="32"/>
        <v>98</v>
      </c>
      <c r="C59" s="38">
        <f t="shared" si="33"/>
        <v>98</v>
      </c>
      <c r="D59" s="36">
        <v>94</v>
      </c>
      <c r="E59" s="36">
        <v>4</v>
      </c>
      <c r="F59" s="36">
        <v>0</v>
      </c>
      <c r="G59" s="36">
        <v>0</v>
      </c>
      <c r="H59" s="36">
        <v>0</v>
      </c>
      <c r="I59" s="43"/>
    </row>
    <row r="60" spans="1:9" ht="36.75" customHeight="1">
      <c r="A60" s="37" t="s">
        <v>170</v>
      </c>
      <c r="B60" s="38">
        <f t="shared" si="32"/>
        <v>22</v>
      </c>
      <c r="C60" s="38">
        <f t="shared" si="33"/>
        <v>22</v>
      </c>
      <c r="D60" s="36">
        <v>0</v>
      </c>
      <c r="E60" s="36">
        <v>0</v>
      </c>
      <c r="F60" s="36">
        <v>22</v>
      </c>
      <c r="G60" s="36">
        <v>0</v>
      </c>
      <c r="H60" s="36">
        <v>0</v>
      </c>
      <c r="I60" s="44"/>
    </row>
    <row r="61" spans="1:9" ht="25.5" customHeight="1">
      <c r="A61" s="37" t="s">
        <v>171</v>
      </c>
      <c r="B61" s="36">
        <f aca="true" t="shared" si="35" ref="B61:H61">SUM(B62:B64)</f>
        <v>215</v>
      </c>
      <c r="C61" s="36">
        <f t="shared" si="35"/>
        <v>210</v>
      </c>
      <c r="D61" s="36">
        <f t="shared" si="35"/>
        <v>77</v>
      </c>
      <c r="E61" s="36">
        <f t="shared" si="35"/>
        <v>8</v>
      </c>
      <c r="F61" s="36">
        <f t="shared" si="35"/>
        <v>125</v>
      </c>
      <c r="G61" s="36">
        <f t="shared" si="35"/>
        <v>0</v>
      </c>
      <c r="H61" s="36">
        <f t="shared" si="35"/>
        <v>5</v>
      </c>
      <c r="I61" s="43"/>
    </row>
    <row r="62" spans="1:9" ht="25.5" customHeight="1">
      <c r="A62" s="37" t="s">
        <v>172</v>
      </c>
      <c r="B62" s="38">
        <f aca="true" t="shared" si="36" ref="B62:B64">C62+G62+H62</f>
        <v>100</v>
      </c>
      <c r="C62" s="38">
        <f aca="true" t="shared" si="37" ref="C62:C64">SUM(D62:F62)</f>
        <v>100</v>
      </c>
      <c r="D62" s="36">
        <v>77</v>
      </c>
      <c r="E62" s="36">
        <v>8</v>
      </c>
      <c r="F62" s="36">
        <v>15</v>
      </c>
      <c r="G62" s="36">
        <v>0</v>
      </c>
      <c r="H62" s="36">
        <v>0</v>
      </c>
      <c r="I62" s="43"/>
    </row>
    <row r="63" spans="1:9" ht="25.5" customHeight="1">
      <c r="A63" s="39" t="s">
        <v>173</v>
      </c>
      <c r="B63" s="38">
        <f t="shared" si="36"/>
        <v>5</v>
      </c>
      <c r="C63" s="38">
        <f t="shared" si="37"/>
        <v>0</v>
      </c>
      <c r="D63" s="36"/>
      <c r="E63" s="36"/>
      <c r="F63" s="36"/>
      <c r="G63" s="36"/>
      <c r="H63" s="36">
        <v>5</v>
      </c>
      <c r="I63" s="43"/>
    </row>
    <row r="64" spans="1:9" ht="25.5" customHeight="1">
      <c r="A64" s="37" t="s">
        <v>174</v>
      </c>
      <c r="B64" s="38">
        <f t="shared" si="36"/>
        <v>110</v>
      </c>
      <c r="C64" s="38">
        <f t="shared" si="37"/>
        <v>110</v>
      </c>
      <c r="D64" s="36">
        <v>0</v>
      </c>
      <c r="E64" s="36">
        <v>0</v>
      </c>
      <c r="F64" s="36">
        <v>110</v>
      </c>
      <c r="G64" s="36">
        <v>0</v>
      </c>
      <c r="H64" s="36">
        <v>0</v>
      </c>
      <c r="I64" s="44"/>
    </row>
    <row r="65" spans="1:9" ht="25.5" customHeight="1">
      <c r="A65" s="37" t="s">
        <v>175</v>
      </c>
      <c r="B65" s="36">
        <f aca="true" t="shared" si="38" ref="B65:H65">SUM(B66:B67)</f>
        <v>54</v>
      </c>
      <c r="C65" s="36">
        <f t="shared" si="38"/>
        <v>54</v>
      </c>
      <c r="D65" s="36">
        <f t="shared" si="38"/>
        <v>36</v>
      </c>
      <c r="E65" s="36">
        <f t="shared" si="38"/>
        <v>4</v>
      </c>
      <c r="F65" s="36">
        <f t="shared" si="38"/>
        <v>14</v>
      </c>
      <c r="G65" s="36">
        <f t="shared" si="38"/>
        <v>0</v>
      </c>
      <c r="H65" s="36">
        <f t="shared" si="38"/>
        <v>0</v>
      </c>
      <c r="I65" s="43"/>
    </row>
    <row r="66" spans="1:9" ht="25.5" customHeight="1">
      <c r="A66" s="37" t="s">
        <v>176</v>
      </c>
      <c r="B66" s="38">
        <f aca="true" t="shared" si="39" ref="B66:B70">C66+G66+H66</f>
        <v>40</v>
      </c>
      <c r="C66" s="38">
        <f aca="true" t="shared" si="40" ref="C66:C70">SUM(D66:F66)</f>
        <v>40</v>
      </c>
      <c r="D66" s="36">
        <v>36</v>
      </c>
      <c r="E66" s="36">
        <v>4</v>
      </c>
      <c r="F66" s="36">
        <v>0</v>
      </c>
      <c r="G66" s="36">
        <v>0</v>
      </c>
      <c r="H66" s="36">
        <v>0</v>
      </c>
      <c r="I66" s="43"/>
    </row>
    <row r="67" spans="1:9" ht="25.5" customHeight="1">
      <c r="A67" s="37" t="s">
        <v>177</v>
      </c>
      <c r="B67" s="38">
        <f t="shared" si="39"/>
        <v>14</v>
      </c>
      <c r="C67" s="38">
        <f t="shared" si="40"/>
        <v>14</v>
      </c>
      <c r="D67" s="36">
        <v>0</v>
      </c>
      <c r="E67" s="36">
        <v>0</v>
      </c>
      <c r="F67" s="36">
        <v>14</v>
      </c>
      <c r="G67" s="36">
        <v>0</v>
      </c>
      <c r="H67" s="36">
        <v>0</v>
      </c>
      <c r="I67" s="44"/>
    </row>
    <row r="68" spans="1:9" ht="25.5" customHeight="1">
      <c r="A68" s="37" t="s">
        <v>178</v>
      </c>
      <c r="B68" s="36">
        <f aca="true" t="shared" si="41" ref="B68:H68">SUM(B69:B70)</f>
        <v>385</v>
      </c>
      <c r="C68" s="36">
        <f t="shared" si="41"/>
        <v>385</v>
      </c>
      <c r="D68" s="36">
        <f t="shared" si="41"/>
        <v>229</v>
      </c>
      <c r="E68" s="36">
        <f t="shared" si="41"/>
        <v>14</v>
      </c>
      <c r="F68" s="36">
        <f t="shared" si="41"/>
        <v>142</v>
      </c>
      <c r="G68" s="36">
        <f t="shared" si="41"/>
        <v>0</v>
      </c>
      <c r="H68" s="36">
        <f t="shared" si="41"/>
        <v>0</v>
      </c>
      <c r="I68" s="43"/>
    </row>
    <row r="69" spans="1:9" ht="83.25" customHeight="1">
      <c r="A69" s="37" t="s">
        <v>179</v>
      </c>
      <c r="B69" s="38">
        <f t="shared" si="39"/>
        <v>267</v>
      </c>
      <c r="C69" s="38">
        <f t="shared" si="40"/>
        <v>267</v>
      </c>
      <c r="D69" s="36">
        <v>160</v>
      </c>
      <c r="E69" s="36">
        <v>10</v>
      </c>
      <c r="F69" s="36">
        <v>97</v>
      </c>
      <c r="G69" s="36">
        <v>0</v>
      </c>
      <c r="H69" s="36">
        <v>0</v>
      </c>
      <c r="I69" s="44"/>
    </row>
    <row r="70" spans="1:9" ht="58.5" customHeight="1">
      <c r="A70" s="37" t="s">
        <v>180</v>
      </c>
      <c r="B70" s="38">
        <f t="shared" si="39"/>
        <v>118</v>
      </c>
      <c r="C70" s="38">
        <f t="shared" si="40"/>
        <v>118</v>
      </c>
      <c r="D70" s="36">
        <v>69</v>
      </c>
      <c r="E70" s="36">
        <v>4</v>
      </c>
      <c r="F70" s="36">
        <v>45</v>
      </c>
      <c r="G70" s="36">
        <v>0</v>
      </c>
      <c r="H70" s="36">
        <v>0</v>
      </c>
      <c r="I70" s="44"/>
    </row>
    <row r="71" spans="1:9" ht="25.5" customHeight="1">
      <c r="A71" s="37" t="s">
        <v>181</v>
      </c>
      <c r="B71" s="36">
        <f aca="true" t="shared" si="42" ref="B71:H71">SUM(B72:B74)</f>
        <v>606</v>
      </c>
      <c r="C71" s="36">
        <f t="shared" si="42"/>
        <v>606</v>
      </c>
      <c r="D71" s="36">
        <f t="shared" si="42"/>
        <v>280</v>
      </c>
      <c r="E71" s="36">
        <f t="shared" si="42"/>
        <v>45</v>
      </c>
      <c r="F71" s="36">
        <f t="shared" si="42"/>
        <v>281</v>
      </c>
      <c r="G71" s="36">
        <f t="shared" si="42"/>
        <v>0</v>
      </c>
      <c r="H71" s="36">
        <f t="shared" si="42"/>
        <v>0</v>
      </c>
      <c r="I71" s="43"/>
    </row>
    <row r="72" spans="1:9" ht="36.75" customHeight="1">
      <c r="A72" s="37" t="s">
        <v>182</v>
      </c>
      <c r="B72" s="38">
        <f aca="true" t="shared" si="43" ref="B72:B74">C72+G72+H72</f>
        <v>490</v>
      </c>
      <c r="C72" s="38">
        <f aca="true" t="shared" si="44" ref="C72:C74">SUM(D72:F72)</f>
        <v>490</v>
      </c>
      <c r="D72" s="36">
        <f>380-100</f>
        <v>280</v>
      </c>
      <c r="E72" s="36">
        <v>45</v>
      </c>
      <c r="F72" s="36">
        <v>165</v>
      </c>
      <c r="G72" s="36">
        <v>0</v>
      </c>
      <c r="H72" s="36">
        <v>0</v>
      </c>
      <c r="I72" s="44"/>
    </row>
    <row r="73" spans="1:9" ht="25.5" customHeight="1">
      <c r="A73" s="37" t="s">
        <v>183</v>
      </c>
      <c r="B73" s="38">
        <f t="shared" si="43"/>
        <v>46</v>
      </c>
      <c r="C73" s="38">
        <f t="shared" si="44"/>
        <v>46</v>
      </c>
      <c r="D73" s="36">
        <v>0</v>
      </c>
      <c r="E73" s="36">
        <v>0</v>
      </c>
      <c r="F73" s="36">
        <v>46</v>
      </c>
      <c r="G73" s="36">
        <v>0</v>
      </c>
      <c r="H73" s="36">
        <v>0</v>
      </c>
      <c r="I73" s="48"/>
    </row>
    <row r="74" spans="1:9" ht="41.25" customHeight="1">
      <c r="A74" s="37" t="s">
        <v>184</v>
      </c>
      <c r="B74" s="38">
        <f t="shared" si="43"/>
        <v>70</v>
      </c>
      <c r="C74" s="38">
        <f t="shared" si="44"/>
        <v>70</v>
      </c>
      <c r="D74" s="36">
        <v>0</v>
      </c>
      <c r="E74" s="36">
        <v>0</v>
      </c>
      <c r="F74" s="36">
        <v>70</v>
      </c>
      <c r="G74" s="36">
        <v>0</v>
      </c>
      <c r="H74" s="36">
        <v>0</v>
      </c>
      <c r="I74" s="49"/>
    </row>
    <row r="75" spans="1:9" ht="25.5" customHeight="1">
      <c r="A75" s="37" t="s">
        <v>185</v>
      </c>
      <c r="B75" s="36">
        <f aca="true" t="shared" si="45" ref="B75:H75">SUM(B76)</f>
        <v>505</v>
      </c>
      <c r="C75" s="36">
        <f t="shared" si="45"/>
        <v>505</v>
      </c>
      <c r="D75" s="36">
        <f t="shared" si="45"/>
        <v>112</v>
      </c>
      <c r="E75" s="36">
        <f t="shared" si="45"/>
        <v>11</v>
      </c>
      <c r="F75" s="36">
        <f t="shared" si="45"/>
        <v>382</v>
      </c>
      <c r="G75" s="36">
        <f t="shared" si="45"/>
        <v>0</v>
      </c>
      <c r="H75" s="36">
        <f t="shared" si="45"/>
        <v>0</v>
      </c>
      <c r="I75" s="43"/>
    </row>
    <row r="76" spans="1:9" ht="48.75" customHeight="1">
      <c r="A76" s="37" t="s">
        <v>186</v>
      </c>
      <c r="B76" s="38">
        <f aca="true" t="shared" si="46" ref="B76:B81">C76+G76+H76</f>
        <v>505</v>
      </c>
      <c r="C76" s="38">
        <f aca="true" t="shared" si="47" ref="C76:C81">SUM(D76:F76)</f>
        <v>505</v>
      </c>
      <c r="D76" s="36">
        <v>112</v>
      </c>
      <c r="E76" s="36">
        <v>11</v>
      </c>
      <c r="F76" s="36">
        <f>142+240</f>
        <v>382</v>
      </c>
      <c r="G76" s="36">
        <v>0</v>
      </c>
      <c r="H76" s="36">
        <v>0</v>
      </c>
      <c r="I76" s="44"/>
    </row>
    <row r="77" spans="1:9" ht="25.5" customHeight="1">
      <c r="A77" s="37" t="s">
        <v>187</v>
      </c>
      <c r="B77" s="36">
        <f aca="true" t="shared" si="48" ref="B77:H77">SUM(B78)</f>
        <v>191</v>
      </c>
      <c r="C77" s="36">
        <f t="shared" si="48"/>
        <v>191</v>
      </c>
      <c r="D77" s="36">
        <f t="shared" si="48"/>
        <v>115</v>
      </c>
      <c r="E77" s="36">
        <f t="shared" si="48"/>
        <v>6</v>
      </c>
      <c r="F77" s="36">
        <f t="shared" si="48"/>
        <v>70</v>
      </c>
      <c r="G77" s="36">
        <f t="shared" si="48"/>
        <v>0</v>
      </c>
      <c r="H77" s="36">
        <f t="shared" si="48"/>
        <v>0</v>
      </c>
      <c r="I77" s="43"/>
    </row>
    <row r="78" spans="1:9" ht="48.75" customHeight="1">
      <c r="A78" s="37" t="s">
        <v>188</v>
      </c>
      <c r="B78" s="38">
        <f t="shared" si="46"/>
        <v>191</v>
      </c>
      <c r="C78" s="38">
        <f t="shared" si="47"/>
        <v>191</v>
      </c>
      <c r="D78" s="36">
        <v>115</v>
      </c>
      <c r="E78" s="36">
        <v>6</v>
      </c>
      <c r="F78" s="36">
        <v>70</v>
      </c>
      <c r="G78" s="36">
        <v>0</v>
      </c>
      <c r="H78" s="36">
        <v>0</v>
      </c>
      <c r="I78" s="44"/>
    </row>
    <row r="79" spans="1:9" ht="25.5" customHeight="1">
      <c r="A79" s="37" t="s">
        <v>189</v>
      </c>
      <c r="B79" s="36">
        <f aca="true" t="shared" si="49" ref="B79:H79">SUM(B80:B81)</f>
        <v>103</v>
      </c>
      <c r="C79" s="36">
        <f t="shared" si="49"/>
        <v>103</v>
      </c>
      <c r="D79" s="36">
        <f t="shared" si="49"/>
        <v>72</v>
      </c>
      <c r="E79" s="36">
        <f t="shared" si="49"/>
        <v>6</v>
      </c>
      <c r="F79" s="36">
        <f t="shared" si="49"/>
        <v>25</v>
      </c>
      <c r="G79" s="36">
        <f t="shared" si="49"/>
        <v>0</v>
      </c>
      <c r="H79" s="36">
        <f t="shared" si="49"/>
        <v>0</v>
      </c>
      <c r="I79" s="43"/>
    </row>
    <row r="80" spans="1:9" ht="25.5" customHeight="1">
      <c r="A80" s="37" t="s">
        <v>190</v>
      </c>
      <c r="B80" s="38">
        <f t="shared" si="46"/>
        <v>88</v>
      </c>
      <c r="C80" s="38">
        <f t="shared" si="47"/>
        <v>88</v>
      </c>
      <c r="D80" s="36">
        <v>72</v>
      </c>
      <c r="E80" s="36">
        <v>6</v>
      </c>
      <c r="F80" s="36">
        <v>10</v>
      </c>
      <c r="G80" s="36">
        <v>0</v>
      </c>
      <c r="H80" s="36">
        <v>0</v>
      </c>
      <c r="I80" s="43"/>
    </row>
    <row r="81" spans="1:9" ht="25.5" customHeight="1">
      <c r="A81" s="37" t="s">
        <v>191</v>
      </c>
      <c r="B81" s="38">
        <f t="shared" si="46"/>
        <v>15</v>
      </c>
      <c r="C81" s="38">
        <f t="shared" si="47"/>
        <v>15</v>
      </c>
      <c r="D81" s="36">
        <v>0</v>
      </c>
      <c r="E81" s="36">
        <v>0</v>
      </c>
      <c r="F81" s="36">
        <v>15</v>
      </c>
      <c r="G81" s="36">
        <v>0</v>
      </c>
      <c r="H81" s="36">
        <v>0</v>
      </c>
      <c r="I81" s="44"/>
    </row>
    <row r="82" spans="1:9" ht="25.5" customHeight="1">
      <c r="A82" s="39" t="s">
        <v>192</v>
      </c>
      <c r="B82" s="36">
        <f aca="true" t="shared" si="50" ref="B82:H82">SUM(B83)</f>
        <v>219</v>
      </c>
      <c r="C82" s="36">
        <f t="shared" si="50"/>
        <v>0</v>
      </c>
      <c r="D82" s="36">
        <f t="shared" si="50"/>
        <v>0</v>
      </c>
      <c r="E82" s="36">
        <f t="shared" si="50"/>
        <v>0</v>
      </c>
      <c r="F82" s="36">
        <f t="shared" si="50"/>
        <v>0</v>
      </c>
      <c r="G82" s="36">
        <f t="shared" si="50"/>
        <v>219</v>
      </c>
      <c r="H82" s="36">
        <f t="shared" si="50"/>
        <v>0</v>
      </c>
      <c r="I82" s="43"/>
    </row>
    <row r="83" spans="1:9" ht="25.5" customHeight="1">
      <c r="A83" s="39" t="s">
        <v>193</v>
      </c>
      <c r="B83" s="38">
        <f aca="true" t="shared" si="51" ref="B83:B88">C83+G83+H83</f>
        <v>219</v>
      </c>
      <c r="C83" s="38">
        <f aca="true" t="shared" si="52" ref="C83:C88">SUM(D83:F83)</f>
        <v>0</v>
      </c>
      <c r="D83" s="36"/>
      <c r="E83" s="36"/>
      <c r="F83" s="36"/>
      <c r="G83" s="36">
        <v>219</v>
      </c>
      <c r="H83" s="36"/>
      <c r="I83" s="43"/>
    </row>
    <row r="84" spans="1:9" ht="25.5" customHeight="1">
      <c r="A84" s="37" t="s">
        <v>194</v>
      </c>
      <c r="B84" s="36">
        <f aca="true" t="shared" si="53" ref="B84:H84">SUM(B85)</f>
        <v>520</v>
      </c>
      <c r="C84" s="36">
        <f t="shared" si="53"/>
        <v>520</v>
      </c>
      <c r="D84" s="36">
        <f t="shared" si="53"/>
        <v>0</v>
      </c>
      <c r="E84" s="36">
        <f t="shared" si="53"/>
        <v>0</v>
      </c>
      <c r="F84" s="36">
        <f t="shared" si="53"/>
        <v>520</v>
      </c>
      <c r="G84" s="36">
        <f t="shared" si="53"/>
        <v>0</v>
      </c>
      <c r="H84" s="36">
        <f t="shared" si="53"/>
        <v>0</v>
      </c>
      <c r="I84" s="43"/>
    </row>
    <row r="85" spans="1:9" s="26" customFormat="1" ht="25.5" customHeight="1">
      <c r="A85" s="37" t="s">
        <v>195</v>
      </c>
      <c r="B85" s="38">
        <f t="shared" si="51"/>
        <v>520</v>
      </c>
      <c r="C85" s="38">
        <f t="shared" si="52"/>
        <v>520</v>
      </c>
      <c r="D85" s="36">
        <v>0</v>
      </c>
      <c r="E85" s="36">
        <v>0</v>
      </c>
      <c r="F85" s="36">
        <v>520</v>
      </c>
      <c r="G85" s="36"/>
      <c r="H85" s="36">
        <v>0</v>
      </c>
      <c r="I85" s="44"/>
    </row>
    <row r="86" spans="1:9" ht="25.5" customHeight="1">
      <c r="A86" s="37" t="s">
        <v>196</v>
      </c>
      <c r="B86" s="38">
        <f aca="true" t="shared" si="54" ref="B86:H87">SUM(B87)</f>
        <v>118</v>
      </c>
      <c r="C86" s="38">
        <f t="shared" si="54"/>
        <v>118</v>
      </c>
      <c r="D86" s="38">
        <f t="shared" si="54"/>
        <v>68</v>
      </c>
      <c r="E86" s="38">
        <f t="shared" si="54"/>
        <v>0</v>
      </c>
      <c r="F86" s="38">
        <f t="shared" si="54"/>
        <v>50</v>
      </c>
      <c r="G86" s="38">
        <f t="shared" si="54"/>
        <v>0</v>
      </c>
      <c r="H86" s="38">
        <f t="shared" si="54"/>
        <v>0</v>
      </c>
      <c r="I86" s="43"/>
    </row>
    <row r="87" spans="1:9" ht="25.5" customHeight="1">
      <c r="A87" s="37" t="s">
        <v>197</v>
      </c>
      <c r="B87" s="38">
        <f t="shared" si="54"/>
        <v>118</v>
      </c>
      <c r="C87" s="38">
        <f t="shared" si="54"/>
        <v>118</v>
      </c>
      <c r="D87" s="38">
        <f t="shared" si="54"/>
        <v>68</v>
      </c>
      <c r="E87" s="38">
        <f t="shared" si="54"/>
        <v>0</v>
      </c>
      <c r="F87" s="38">
        <f t="shared" si="54"/>
        <v>50</v>
      </c>
      <c r="G87" s="38">
        <f t="shared" si="54"/>
        <v>0</v>
      </c>
      <c r="H87" s="38">
        <f t="shared" si="54"/>
        <v>0</v>
      </c>
      <c r="I87" s="43"/>
    </row>
    <row r="88" spans="1:9" ht="25.5" customHeight="1">
      <c r="A88" s="37" t="s">
        <v>198</v>
      </c>
      <c r="B88" s="38">
        <f t="shared" si="51"/>
        <v>118</v>
      </c>
      <c r="C88" s="38">
        <f t="shared" si="52"/>
        <v>118</v>
      </c>
      <c r="D88" s="36">
        <v>68</v>
      </c>
      <c r="E88" s="36">
        <v>0</v>
      </c>
      <c r="F88" s="36">
        <v>50</v>
      </c>
      <c r="G88" s="36">
        <v>0</v>
      </c>
      <c r="H88" s="36">
        <v>0</v>
      </c>
      <c r="I88" s="48"/>
    </row>
    <row r="89" spans="1:9" ht="25.5" customHeight="1">
      <c r="A89" s="37" t="s">
        <v>199</v>
      </c>
      <c r="B89" s="36">
        <f aca="true" t="shared" si="55" ref="B89:H89">B90+B92+B94+B99+B103</f>
        <v>3423</v>
      </c>
      <c r="C89" s="36">
        <f t="shared" si="55"/>
        <v>2897</v>
      </c>
      <c r="D89" s="36">
        <f t="shared" si="55"/>
        <v>2000</v>
      </c>
      <c r="E89" s="36">
        <f t="shared" si="55"/>
        <v>334</v>
      </c>
      <c r="F89" s="36">
        <f t="shared" si="55"/>
        <v>563</v>
      </c>
      <c r="G89" s="36">
        <f t="shared" si="55"/>
        <v>32</v>
      </c>
      <c r="H89" s="36">
        <f t="shared" si="55"/>
        <v>494</v>
      </c>
      <c r="I89" s="43"/>
    </row>
    <row r="90" spans="1:9" ht="25.5" customHeight="1">
      <c r="A90" s="37" t="s">
        <v>200</v>
      </c>
      <c r="B90" s="36">
        <f aca="true" t="shared" si="56" ref="B90:H90">SUM(B91)</f>
        <v>203</v>
      </c>
      <c r="C90" s="36">
        <f t="shared" si="56"/>
        <v>203</v>
      </c>
      <c r="D90" s="36">
        <f t="shared" si="56"/>
        <v>0</v>
      </c>
      <c r="E90" s="36">
        <f t="shared" si="56"/>
        <v>0</v>
      </c>
      <c r="F90" s="36">
        <f t="shared" si="56"/>
        <v>203</v>
      </c>
      <c r="G90" s="36">
        <f t="shared" si="56"/>
        <v>0</v>
      </c>
      <c r="H90" s="36">
        <f t="shared" si="56"/>
        <v>0</v>
      </c>
      <c r="I90" s="43"/>
    </row>
    <row r="91" spans="1:9" ht="37.5" customHeight="1">
      <c r="A91" s="37" t="s">
        <v>201</v>
      </c>
      <c r="B91" s="38">
        <f aca="true" t="shared" si="57" ref="B91:B98">C91+G91+H91</f>
        <v>203</v>
      </c>
      <c r="C91" s="38">
        <f aca="true" t="shared" si="58" ref="C91:C98">SUM(D91:F91)</f>
        <v>203</v>
      </c>
      <c r="D91" s="36">
        <v>0</v>
      </c>
      <c r="E91" s="36">
        <v>0</v>
      </c>
      <c r="F91" s="36">
        <v>203</v>
      </c>
      <c r="G91" s="36">
        <v>0</v>
      </c>
      <c r="H91" s="36">
        <v>0</v>
      </c>
      <c r="I91" s="44"/>
    </row>
    <row r="92" spans="1:9" ht="25.5" customHeight="1">
      <c r="A92" s="37" t="s">
        <v>202</v>
      </c>
      <c r="B92" s="36">
        <f aca="true" t="shared" si="59" ref="B92:H92">SUM(B93)</f>
        <v>300</v>
      </c>
      <c r="C92" s="36">
        <f t="shared" si="59"/>
        <v>300</v>
      </c>
      <c r="D92" s="36">
        <f t="shared" si="59"/>
        <v>0</v>
      </c>
      <c r="E92" s="36">
        <f t="shared" si="59"/>
        <v>0</v>
      </c>
      <c r="F92" s="36">
        <f t="shared" si="59"/>
        <v>300</v>
      </c>
      <c r="G92" s="36">
        <f t="shared" si="59"/>
        <v>0</v>
      </c>
      <c r="H92" s="36">
        <f t="shared" si="59"/>
        <v>0</v>
      </c>
      <c r="I92" s="43"/>
    </row>
    <row r="93" spans="1:9" ht="25.5" customHeight="1">
      <c r="A93" s="37" t="s">
        <v>203</v>
      </c>
      <c r="B93" s="38">
        <f t="shared" si="57"/>
        <v>300</v>
      </c>
      <c r="C93" s="38">
        <f t="shared" si="58"/>
        <v>300</v>
      </c>
      <c r="D93" s="36">
        <v>0</v>
      </c>
      <c r="E93" s="36">
        <v>0</v>
      </c>
      <c r="F93" s="36">
        <v>300</v>
      </c>
      <c r="G93" s="36">
        <v>0</v>
      </c>
      <c r="H93" s="36">
        <v>0</v>
      </c>
      <c r="I93" s="50"/>
    </row>
    <row r="94" spans="1:9" ht="25.5" customHeight="1">
      <c r="A94" s="37" t="s">
        <v>204</v>
      </c>
      <c r="B94" s="36">
        <f aca="true" t="shared" si="60" ref="B94:H94">SUM(B95:B98)</f>
        <v>911</v>
      </c>
      <c r="C94" s="36">
        <f t="shared" si="60"/>
        <v>745</v>
      </c>
      <c r="D94" s="36">
        <f t="shared" si="60"/>
        <v>591</v>
      </c>
      <c r="E94" s="36">
        <f t="shared" si="60"/>
        <v>119</v>
      </c>
      <c r="F94" s="36">
        <f t="shared" si="60"/>
        <v>35</v>
      </c>
      <c r="G94" s="36">
        <f t="shared" si="60"/>
        <v>0</v>
      </c>
      <c r="H94" s="36">
        <f t="shared" si="60"/>
        <v>166</v>
      </c>
      <c r="I94" s="43"/>
    </row>
    <row r="95" spans="1:9" ht="25.5" customHeight="1">
      <c r="A95" s="37" t="s">
        <v>205</v>
      </c>
      <c r="B95" s="38">
        <f t="shared" si="57"/>
        <v>710</v>
      </c>
      <c r="C95" s="38">
        <f t="shared" si="58"/>
        <v>710</v>
      </c>
      <c r="D95" s="36">
        <v>591</v>
      </c>
      <c r="E95" s="36">
        <v>119</v>
      </c>
      <c r="F95" s="36">
        <v>0</v>
      </c>
      <c r="G95" s="36">
        <v>0</v>
      </c>
      <c r="H95" s="36">
        <v>0</v>
      </c>
      <c r="I95" s="43"/>
    </row>
    <row r="96" spans="1:9" ht="25.5" customHeight="1">
      <c r="A96" s="39" t="s">
        <v>206</v>
      </c>
      <c r="B96" s="38">
        <f t="shared" si="57"/>
        <v>166</v>
      </c>
      <c r="C96" s="38">
        <f t="shared" si="58"/>
        <v>0</v>
      </c>
      <c r="D96" s="36"/>
      <c r="E96" s="36"/>
      <c r="F96" s="36"/>
      <c r="G96" s="36"/>
      <c r="H96" s="36">
        <v>166</v>
      </c>
      <c r="I96" s="43"/>
    </row>
    <row r="97" spans="1:9" s="26" customFormat="1" ht="36.75" customHeight="1">
      <c r="A97" s="37" t="s">
        <v>207</v>
      </c>
      <c r="B97" s="38">
        <f t="shared" si="57"/>
        <v>25</v>
      </c>
      <c r="C97" s="38">
        <f t="shared" si="58"/>
        <v>25</v>
      </c>
      <c r="D97" s="36">
        <v>0</v>
      </c>
      <c r="E97" s="36">
        <v>0</v>
      </c>
      <c r="F97" s="36">
        <v>25</v>
      </c>
      <c r="G97" s="36">
        <v>0</v>
      </c>
      <c r="H97" s="36">
        <v>0</v>
      </c>
      <c r="I97" s="44"/>
    </row>
    <row r="98" spans="1:9" ht="25.5" customHeight="1">
      <c r="A98" s="37" t="s">
        <v>208</v>
      </c>
      <c r="B98" s="38">
        <f t="shared" si="57"/>
        <v>10</v>
      </c>
      <c r="C98" s="38">
        <f t="shared" si="58"/>
        <v>10</v>
      </c>
      <c r="D98" s="36">
        <v>0</v>
      </c>
      <c r="E98" s="36">
        <v>0</v>
      </c>
      <c r="F98" s="36">
        <v>10</v>
      </c>
      <c r="G98" s="36">
        <v>0</v>
      </c>
      <c r="H98" s="36">
        <v>0</v>
      </c>
      <c r="I98" s="44"/>
    </row>
    <row r="99" spans="1:9" ht="25.5" customHeight="1">
      <c r="A99" s="37" t="s">
        <v>209</v>
      </c>
      <c r="B99" s="36">
        <f aca="true" t="shared" si="61" ref="B99:H99">SUM(B100:B102)</f>
        <v>1361</v>
      </c>
      <c r="C99" s="36">
        <f t="shared" si="61"/>
        <v>1074</v>
      </c>
      <c r="D99" s="36">
        <f t="shared" si="61"/>
        <v>899</v>
      </c>
      <c r="E99" s="36">
        <f t="shared" si="61"/>
        <v>165</v>
      </c>
      <c r="F99" s="36">
        <f t="shared" si="61"/>
        <v>10</v>
      </c>
      <c r="G99" s="36">
        <f t="shared" si="61"/>
        <v>31</v>
      </c>
      <c r="H99" s="36">
        <f t="shared" si="61"/>
        <v>256</v>
      </c>
      <c r="I99" s="43"/>
    </row>
    <row r="100" spans="1:9" ht="25.5" customHeight="1">
      <c r="A100" s="37" t="s">
        <v>210</v>
      </c>
      <c r="B100" s="38">
        <f aca="true" t="shared" si="62" ref="B100:B102">C100+G100+H100</f>
        <v>1063</v>
      </c>
      <c r="C100" s="38">
        <f aca="true" t="shared" si="63" ref="C100:C102">SUM(D100:F100)</f>
        <v>1063</v>
      </c>
      <c r="D100" s="36">
        <v>899</v>
      </c>
      <c r="E100" s="36">
        <v>164</v>
      </c>
      <c r="F100" s="36">
        <v>0</v>
      </c>
      <c r="G100" s="36">
        <v>0</v>
      </c>
      <c r="H100" s="36">
        <v>0</v>
      </c>
      <c r="I100" s="43"/>
    </row>
    <row r="101" spans="1:9" ht="25.5" customHeight="1">
      <c r="A101" s="39" t="s">
        <v>211</v>
      </c>
      <c r="B101" s="38">
        <f t="shared" si="62"/>
        <v>288</v>
      </c>
      <c r="C101" s="38">
        <f t="shared" si="63"/>
        <v>1</v>
      </c>
      <c r="D101" s="36">
        <v>0</v>
      </c>
      <c r="E101" s="36">
        <v>1</v>
      </c>
      <c r="F101" s="36">
        <v>0</v>
      </c>
      <c r="G101" s="36">
        <v>31</v>
      </c>
      <c r="H101" s="36">
        <v>256</v>
      </c>
      <c r="I101" s="43"/>
    </row>
    <row r="102" spans="1:9" ht="25.5" customHeight="1">
      <c r="A102" s="37" t="s">
        <v>212</v>
      </c>
      <c r="B102" s="38">
        <f t="shared" si="62"/>
        <v>10</v>
      </c>
      <c r="C102" s="38">
        <f t="shared" si="63"/>
        <v>10</v>
      </c>
      <c r="D102" s="36">
        <v>0</v>
      </c>
      <c r="E102" s="36">
        <v>0</v>
      </c>
      <c r="F102" s="36">
        <v>10</v>
      </c>
      <c r="G102" s="36">
        <v>0</v>
      </c>
      <c r="H102" s="36">
        <v>0</v>
      </c>
      <c r="I102" s="44"/>
    </row>
    <row r="103" spans="1:9" ht="25.5" customHeight="1">
      <c r="A103" s="37" t="s">
        <v>213</v>
      </c>
      <c r="B103" s="36">
        <f aca="true" t="shared" si="64" ref="B103:H103">SUM(B104:B110)</f>
        <v>648</v>
      </c>
      <c r="C103" s="36">
        <f t="shared" si="64"/>
        <v>575</v>
      </c>
      <c r="D103" s="36">
        <f t="shared" si="64"/>
        <v>510</v>
      </c>
      <c r="E103" s="36">
        <f t="shared" si="64"/>
        <v>50</v>
      </c>
      <c r="F103" s="36">
        <f t="shared" si="64"/>
        <v>15</v>
      </c>
      <c r="G103" s="36">
        <f t="shared" si="64"/>
        <v>1</v>
      </c>
      <c r="H103" s="36">
        <f t="shared" si="64"/>
        <v>72</v>
      </c>
      <c r="I103" s="43"/>
    </row>
    <row r="104" spans="1:9" ht="25.5" customHeight="1">
      <c r="A104" s="37" t="s">
        <v>214</v>
      </c>
      <c r="B104" s="38">
        <f aca="true" t="shared" si="65" ref="B104:B110">C104+G104+H104</f>
        <v>473</v>
      </c>
      <c r="C104" s="38">
        <f aca="true" t="shared" si="66" ref="C104:C110">SUM(D104:F104)</f>
        <v>473</v>
      </c>
      <c r="D104" s="36">
        <v>423</v>
      </c>
      <c r="E104" s="36">
        <v>50</v>
      </c>
      <c r="F104" s="36">
        <v>0</v>
      </c>
      <c r="G104" s="36">
        <v>0</v>
      </c>
      <c r="H104" s="36">
        <v>0</v>
      </c>
      <c r="I104" s="43"/>
    </row>
    <row r="105" spans="1:9" ht="25.5" customHeight="1">
      <c r="A105" s="39" t="s">
        <v>215</v>
      </c>
      <c r="B105" s="38">
        <f t="shared" si="65"/>
        <v>72</v>
      </c>
      <c r="C105" s="38">
        <f t="shared" si="66"/>
        <v>0</v>
      </c>
      <c r="D105" s="36"/>
      <c r="E105" s="36"/>
      <c r="F105" s="36"/>
      <c r="G105" s="36"/>
      <c r="H105" s="36">
        <v>72</v>
      </c>
      <c r="I105" s="43"/>
    </row>
    <row r="106" spans="1:9" ht="25.5" customHeight="1">
      <c r="A106" s="37" t="s">
        <v>216</v>
      </c>
      <c r="B106" s="38">
        <f t="shared" si="65"/>
        <v>4</v>
      </c>
      <c r="C106" s="38">
        <f t="shared" si="66"/>
        <v>4</v>
      </c>
      <c r="D106" s="36">
        <v>0</v>
      </c>
      <c r="E106" s="36">
        <v>0</v>
      </c>
      <c r="F106" s="36">
        <v>4</v>
      </c>
      <c r="G106" s="36">
        <v>0</v>
      </c>
      <c r="H106" s="36">
        <v>0</v>
      </c>
      <c r="I106" s="49"/>
    </row>
    <row r="107" spans="1:9" ht="25.5" customHeight="1">
      <c r="A107" s="37" t="s">
        <v>217</v>
      </c>
      <c r="B107" s="38">
        <f t="shared" si="65"/>
        <v>5</v>
      </c>
      <c r="C107" s="38">
        <f t="shared" si="66"/>
        <v>5</v>
      </c>
      <c r="D107" s="36">
        <v>0</v>
      </c>
      <c r="E107" s="36">
        <v>0</v>
      </c>
      <c r="F107" s="36">
        <v>5</v>
      </c>
      <c r="G107" s="36">
        <v>0</v>
      </c>
      <c r="H107" s="36">
        <v>0</v>
      </c>
      <c r="I107" s="44"/>
    </row>
    <row r="108" spans="1:9" ht="25.5" customHeight="1">
      <c r="A108" s="37" t="s">
        <v>218</v>
      </c>
      <c r="B108" s="38">
        <f t="shared" si="65"/>
        <v>46</v>
      </c>
      <c r="C108" s="38">
        <f t="shared" si="66"/>
        <v>46</v>
      </c>
      <c r="D108" s="36">
        <v>46</v>
      </c>
      <c r="E108" s="36">
        <v>0</v>
      </c>
      <c r="F108" s="36">
        <v>0</v>
      </c>
      <c r="G108" s="36">
        <v>0</v>
      </c>
      <c r="H108" s="36">
        <v>0</v>
      </c>
      <c r="I108" s="43"/>
    </row>
    <row r="109" spans="1:9" ht="25.5" customHeight="1">
      <c r="A109" s="37" t="s">
        <v>219</v>
      </c>
      <c r="B109" s="38">
        <f t="shared" si="65"/>
        <v>45</v>
      </c>
      <c r="C109" s="38">
        <f t="shared" si="66"/>
        <v>44</v>
      </c>
      <c r="D109" s="36">
        <v>41</v>
      </c>
      <c r="E109" s="36">
        <v>0</v>
      </c>
      <c r="F109" s="36">
        <v>3</v>
      </c>
      <c r="G109" s="36">
        <v>1</v>
      </c>
      <c r="H109" s="36">
        <v>0</v>
      </c>
      <c r="I109" s="44"/>
    </row>
    <row r="110" spans="1:9" ht="25.5" customHeight="1">
      <c r="A110" s="37" t="s">
        <v>220</v>
      </c>
      <c r="B110" s="38">
        <f t="shared" si="65"/>
        <v>3</v>
      </c>
      <c r="C110" s="38">
        <f t="shared" si="66"/>
        <v>3</v>
      </c>
      <c r="D110" s="36">
        <v>0</v>
      </c>
      <c r="E110" s="36">
        <v>0</v>
      </c>
      <c r="F110" s="36">
        <v>3</v>
      </c>
      <c r="G110" s="36">
        <v>0</v>
      </c>
      <c r="H110" s="36">
        <v>0</v>
      </c>
      <c r="I110" s="49"/>
    </row>
    <row r="111" spans="1:9" ht="25.5" customHeight="1">
      <c r="A111" s="37" t="s">
        <v>221</v>
      </c>
      <c r="B111" s="36">
        <f aca="true" t="shared" si="67" ref="B111:H111">B112+B114+B120+B122</f>
        <v>43895</v>
      </c>
      <c r="C111" s="36">
        <f t="shared" si="67"/>
        <v>33284</v>
      </c>
      <c r="D111" s="36">
        <f t="shared" si="67"/>
        <v>30139</v>
      </c>
      <c r="E111" s="36">
        <f t="shared" si="67"/>
        <v>10</v>
      </c>
      <c r="F111" s="36">
        <f t="shared" si="67"/>
        <v>3135</v>
      </c>
      <c r="G111" s="36">
        <f t="shared" si="67"/>
        <v>2783</v>
      </c>
      <c r="H111" s="36">
        <f t="shared" si="67"/>
        <v>7828</v>
      </c>
      <c r="I111" s="43"/>
    </row>
    <row r="112" spans="1:9" ht="25.5" customHeight="1">
      <c r="A112" s="37" t="s">
        <v>222</v>
      </c>
      <c r="B112" s="36">
        <f aca="true" t="shared" si="68" ref="B112:H112">SUM(B113)</f>
        <v>82</v>
      </c>
      <c r="C112" s="36">
        <f t="shared" si="68"/>
        <v>82</v>
      </c>
      <c r="D112" s="36">
        <f t="shared" si="68"/>
        <v>75</v>
      </c>
      <c r="E112" s="36">
        <f t="shared" si="68"/>
        <v>7</v>
      </c>
      <c r="F112" s="36">
        <f t="shared" si="68"/>
        <v>0</v>
      </c>
      <c r="G112" s="36">
        <f t="shared" si="68"/>
        <v>0</v>
      </c>
      <c r="H112" s="36">
        <f t="shared" si="68"/>
        <v>0</v>
      </c>
      <c r="I112" s="43"/>
    </row>
    <row r="113" spans="1:9" ht="25.5" customHeight="1">
      <c r="A113" s="37" t="s">
        <v>223</v>
      </c>
      <c r="B113" s="38">
        <f aca="true" t="shared" si="69" ref="B113:B119">C113+G113+H113</f>
        <v>82</v>
      </c>
      <c r="C113" s="38">
        <f aca="true" t="shared" si="70" ref="C113:C119">SUM(D113:F113)</f>
        <v>82</v>
      </c>
      <c r="D113" s="36">
        <v>75</v>
      </c>
      <c r="E113" s="36">
        <v>7</v>
      </c>
      <c r="F113" s="36">
        <v>0</v>
      </c>
      <c r="G113" s="36">
        <v>0</v>
      </c>
      <c r="H113" s="36">
        <v>0</v>
      </c>
      <c r="I113" s="43"/>
    </row>
    <row r="114" spans="1:9" ht="25.5" customHeight="1">
      <c r="A114" s="37" t="s">
        <v>224</v>
      </c>
      <c r="B114" s="36">
        <f aca="true" t="shared" si="71" ref="B114:H114">SUM(B115:B119)</f>
        <v>43227</v>
      </c>
      <c r="C114" s="36">
        <f t="shared" si="71"/>
        <v>32663</v>
      </c>
      <c r="D114" s="36">
        <f t="shared" si="71"/>
        <v>29525</v>
      </c>
      <c r="E114" s="36">
        <f t="shared" si="71"/>
        <v>3</v>
      </c>
      <c r="F114" s="36">
        <f t="shared" si="71"/>
        <v>3135</v>
      </c>
      <c r="G114" s="36">
        <f t="shared" si="71"/>
        <v>2736</v>
      </c>
      <c r="H114" s="36">
        <f t="shared" si="71"/>
        <v>7828</v>
      </c>
      <c r="I114" s="43"/>
    </row>
    <row r="115" spans="1:9" ht="25.5" customHeight="1">
      <c r="A115" s="37" t="s">
        <v>225</v>
      </c>
      <c r="B115" s="38">
        <f t="shared" si="69"/>
        <v>907</v>
      </c>
      <c r="C115" s="38">
        <f t="shared" si="70"/>
        <v>907</v>
      </c>
      <c r="D115" s="36">
        <v>907</v>
      </c>
      <c r="E115" s="36">
        <v>0</v>
      </c>
      <c r="F115" s="36">
        <v>0</v>
      </c>
      <c r="G115" s="36">
        <v>0</v>
      </c>
      <c r="H115" s="36">
        <v>0</v>
      </c>
      <c r="I115" s="43"/>
    </row>
    <row r="116" spans="1:9" ht="34.5" customHeight="1">
      <c r="A116" s="37" t="s">
        <v>226</v>
      </c>
      <c r="B116" s="38">
        <f t="shared" si="69"/>
        <v>24931</v>
      </c>
      <c r="C116" s="38">
        <f t="shared" si="70"/>
        <v>18201</v>
      </c>
      <c r="D116" s="36">
        <f>15264+1857</f>
        <v>17121</v>
      </c>
      <c r="E116" s="36">
        <v>0</v>
      </c>
      <c r="F116" s="36">
        <v>1080</v>
      </c>
      <c r="G116" s="36">
        <v>0</v>
      </c>
      <c r="H116" s="36">
        <v>6730</v>
      </c>
      <c r="I116" s="44"/>
    </row>
    <row r="117" spans="1:9" ht="25.5" customHeight="1">
      <c r="A117" s="37" t="s">
        <v>227</v>
      </c>
      <c r="B117" s="38">
        <f t="shared" si="69"/>
        <v>11625</v>
      </c>
      <c r="C117" s="38">
        <f t="shared" si="70"/>
        <v>10635</v>
      </c>
      <c r="D117" s="36">
        <f>9305+1000</f>
        <v>10305</v>
      </c>
      <c r="E117" s="36">
        <v>0</v>
      </c>
      <c r="F117" s="36">
        <v>330</v>
      </c>
      <c r="G117" s="36">
        <v>0</v>
      </c>
      <c r="H117" s="36">
        <v>990</v>
      </c>
      <c r="I117" s="44"/>
    </row>
    <row r="118" spans="1:9" ht="25.5" customHeight="1">
      <c r="A118" s="37" t="s">
        <v>228</v>
      </c>
      <c r="B118" s="38">
        <f t="shared" si="69"/>
        <v>1095</v>
      </c>
      <c r="C118" s="38">
        <f t="shared" si="70"/>
        <v>987</v>
      </c>
      <c r="D118" s="36">
        <v>967</v>
      </c>
      <c r="E118" s="36">
        <v>0</v>
      </c>
      <c r="F118" s="36">
        <v>20</v>
      </c>
      <c r="G118" s="36">
        <v>0</v>
      </c>
      <c r="H118" s="36">
        <v>108</v>
      </c>
      <c r="I118" s="48"/>
    </row>
    <row r="119" spans="1:9" ht="69.75" customHeight="1">
      <c r="A119" s="37" t="s">
        <v>229</v>
      </c>
      <c r="B119" s="38">
        <f t="shared" si="69"/>
        <v>4669</v>
      </c>
      <c r="C119" s="38">
        <f t="shared" si="70"/>
        <v>1933</v>
      </c>
      <c r="D119" s="36">
        <v>225</v>
      </c>
      <c r="E119" s="36">
        <v>3</v>
      </c>
      <c r="F119" s="36">
        <v>1705</v>
      </c>
      <c r="G119" s="47">
        <f>967+1298+471</f>
        <v>2736</v>
      </c>
      <c r="H119" s="36">
        <v>0</v>
      </c>
      <c r="I119" s="44"/>
    </row>
    <row r="120" spans="1:9" ht="25.5" customHeight="1">
      <c r="A120" s="37" t="s">
        <v>230</v>
      </c>
      <c r="B120" s="36">
        <f aca="true" t="shared" si="72" ref="B120:H120">SUM(B121)</f>
        <v>539</v>
      </c>
      <c r="C120" s="36">
        <f t="shared" si="72"/>
        <v>539</v>
      </c>
      <c r="D120" s="36">
        <f t="shared" si="72"/>
        <v>539</v>
      </c>
      <c r="E120" s="36">
        <f t="shared" si="72"/>
        <v>0</v>
      </c>
      <c r="F120" s="36">
        <f t="shared" si="72"/>
        <v>0</v>
      </c>
      <c r="G120" s="36">
        <f t="shared" si="72"/>
        <v>0</v>
      </c>
      <c r="H120" s="36">
        <f t="shared" si="72"/>
        <v>0</v>
      </c>
      <c r="I120" s="43"/>
    </row>
    <row r="121" spans="1:9" ht="25.5" customHeight="1">
      <c r="A121" s="37" t="s">
        <v>231</v>
      </c>
      <c r="B121" s="38">
        <f aca="true" t="shared" si="73" ref="B121:B126">C121+G121+H121</f>
        <v>539</v>
      </c>
      <c r="C121" s="38">
        <f aca="true" t="shared" si="74" ref="C121:C126">SUM(D121:F121)</f>
        <v>539</v>
      </c>
      <c r="D121" s="36">
        <v>539</v>
      </c>
      <c r="E121" s="36">
        <v>0</v>
      </c>
      <c r="F121" s="36">
        <v>0</v>
      </c>
      <c r="G121" s="36">
        <v>0</v>
      </c>
      <c r="H121" s="36">
        <v>0</v>
      </c>
      <c r="I121" s="43"/>
    </row>
    <row r="122" spans="1:9" ht="25.5" customHeight="1">
      <c r="A122" s="39" t="s">
        <v>232</v>
      </c>
      <c r="B122" s="36">
        <f aca="true" t="shared" si="75" ref="B122:H122">SUM(B123)</f>
        <v>47</v>
      </c>
      <c r="C122" s="36">
        <f t="shared" si="75"/>
        <v>0</v>
      </c>
      <c r="D122" s="36">
        <f t="shared" si="75"/>
        <v>0</v>
      </c>
      <c r="E122" s="36">
        <f t="shared" si="75"/>
        <v>0</v>
      </c>
      <c r="F122" s="36">
        <f t="shared" si="75"/>
        <v>0</v>
      </c>
      <c r="G122" s="36">
        <f t="shared" si="75"/>
        <v>47</v>
      </c>
      <c r="H122" s="36">
        <f t="shared" si="75"/>
        <v>0</v>
      </c>
      <c r="I122" s="43"/>
    </row>
    <row r="123" spans="1:9" ht="25.5" customHeight="1">
      <c r="A123" s="39" t="s">
        <v>233</v>
      </c>
      <c r="B123" s="38">
        <f t="shared" si="73"/>
        <v>47</v>
      </c>
      <c r="C123" s="38">
        <f t="shared" si="74"/>
        <v>0</v>
      </c>
      <c r="D123" s="36"/>
      <c r="E123" s="36"/>
      <c r="F123" s="36"/>
      <c r="G123" s="36">
        <v>47</v>
      </c>
      <c r="H123" s="36"/>
      <c r="I123" s="43"/>
    </row>
    <row r="124" spans="1:9" ht="25.5" customHeight="1">
      <c r="A124" s="37" t="s">
        <v>234</v>
      </c>
      <c r="B124" s="36">
        <f aca="true" t="shared" si="76" ref="B124:H124">B125+B127+B130</f>
        <v>597</v>
      </c>
      <c r="C124" s="36">
        <f t="shared" si="76"/>
        <v>297</v>
      </c>
      <c r="D124" s="36">
        <f t="shared" si="76"/>
        <v>203</v>
      </c>
      <c r="E124" s="36">
        <f t="shared" si="76"/>
        <v>12</v>
      </c>
      <c r="F124" s="36">
        <f t="shared" si="76"/>
        <v>82</v>
      </c>
      <c r="G124" s="36">
        <f t="shared" si="76"/>
        <v>300</v>
      </c>
      <c r="H124" s="36">
        <f t="shared" si="76"/>
        <v>0</v>
      </c>
      <c r="I124" s="43"/>
    </row>
    <row r="125" spans="1:9" ht="25.5" customHeight="1">
      <c r="A125" s="37" t="s">
        <v>235</v>
      </c>
      <c r="B125" s="36">
        <f aca="true" t="shared" si="77" ref="B125:H125">SUM(B126)</f>
        <v>159</v>
      </c>
      <c r="C125" s="36">
        <f t="shared" si="77"/>
        <v>159</v>
      </c>
      <c r="D125" s="36">
        <f t="shared" si="77"/>
        <v>151</v>
      </c>
      <c r="E125" s="36">
        <f t="shared" si="77"/>
        <v>8</v>
      </c>
      <c r="F125" s="36">
        <f t="shared" si="77"/>
        <v>0</v>
      </c>
      <c r="G125" s="36">
        <f t="shared" si="77"/>
        <v>0</v>
      </c>
      <c r="H125" s="36">
        <f t="shared" si="77"/>
        <v>0</v>
      </c>
      <c r="I125" s="43"/>
    </row>
    <row r="126" spans="1:9" ht="25.5" customHeight="1">
      <c r="A126" s="37" t="s">
        <v>236</v>
      </c>
      <c r="B126" s="38">
        <f t="shared" si="73"/>
        <v>159</v>
      </c>
      <c r="C126" s="38">
        <f t="shared" si="74"/>
        <v>159</v>
      </c>
      <c r="D126" s="36">
        <v>151</v>
      </c>
      <c r="E126" s="36">
        <v>8</v>
      </c>
      <c r="F126" s="36">
        <v>0</v>
      </c>
      <c r="G126" s="36">
        <v>0</v>
      </c>
      <c r="H126" s="36">
        <v>0</v>
      </c>
      <c r="I126" s="43"/>
    </row>
    <row r="127" spans="1:9" ht="25.5" customHeight="1">
      <c r="A127" s="37" t="s">
        <v>237</v>
      </c>
      <c r="B127" s="36">
        <f aca="true" t="shared" si="78" ref="B127:H127">SUM(B128:B129)</f>
        <v>68</v>
      </c>
      <c r="C127" s="36">
        <f t="shared" si="78"/>
        <v>68</v>
      </c>
      <c r="D127" s="36">
        <f t="shared" si="78"/>
        <v>52</v>
      </c>
      <c r="E127" s="36">
        <f t="shared" si="78"/>
        <v>4</v>
      </c>
      <c r="F127" s="36">
        <f t="shared" si="78"/>
        <v>12</v>
      </c>
      <c r="G127" s="36">
        <f t="shared" si="78"/>
        <v>0</v>
      </c>
      <c r="H127" s="36">
        <f t="shared" si="78"/>
        <v>0</v>
      </c>
      <c r="I127" s="43"/>
    </row>
    <row r="128" spans="1:9" ht="25.5" customHeight="1">
      <c r="A128" s="37" t="s">
        <v>238</v>
      </c>
      <c r="B128" s="38">
        <f aca="true" t="shared" si="79" ref="B128:B131">C128+G128+H128</f>
        <v>56</v>
      </c>
      <c r="C128" s="38">
        <f aca="true" t="shared" si="80" ref="C128:C131">SUM(D128:F128)</f>
        <v>56</v>
      </c>
      <c r="D128" s="36">
        <v>52</v>
      </c>
      <c r="E128" s="36">
        <v>4</v>
      </c>
      <c r="F128" s="36">
        <v>0</v>
      </c>
      <c r="G128" s="36">
        <v>0</v>
      </c>
      <c r="H128" s="36">
        <v>0</v>
      </c>
      <c r="I128" s="43"/>
    </row>
    <row r="129" spans="1:9" ht="25.5" customHeight="1">
      <c r="A129" s="37" t="s">
        <v>239</v>
      </c>
      <c r="B129" s="38">
        <f t="shared" si="79"/>
        <v>12</v>
      </c>
      <c r="C129" s="38">
        <f t="shared" si="80"/>
        <v>12</v>
      </c>
      <c r="D129" s="36">
        <v>0</v>
      </c>
      <c r="E129" s="36">
        <v>0</v>
      </c>
      <c r="F129" s="36">
        <v>12</v>
      </c>
      <c r="G129" s="36">
        <v>0</v>
      </c>
      <c r="H129" s="36">
        <v>0</v>
      </c>
      <c r="I129" s="43"/>
    </row>
    <row r="130" spans="1:9" ht="25.5" customHeight="1">
      <c r="A130" s="37" t="s">
        <v>240</v>
      </c>
      <c r="B130" s="36">
        <f aca="true" t="shared" si="81" ref="B130:H130">SUM(B131)</f>
        <v>370</v>
      </c>
      <c r="C130" s="36">
        <f t="shared" si="81"/>
        <v>70</v>
      </c>
      <c r="D130" s="36">
        <f t="shared" si="81"/>
        <v>0</v>
      </c>
      <c r="E130" s="36">
        <f t="shared" si="81"/>
        <v>0</v>
      </c>
      <c r="F130" s="36">
        <f t="shared" si="81"/>
        <v>70</v>
      </c>
      <c r="G130" s="36">
        <f t="shared" si="81"/>
        <v>300</v>
      </c>
      <c r="H130" s="36">
        <f t="shared" si="81"/>
        <v>0</v>
      </c>
      <c r="I130" s="43"/>
    </row>
    <row r="131" spans="1:9" ht="34.5" customHeight="1">
      <c r="A131" s="37" t="s">
        <v>241</v>
      </c>
      <c r="B131" s="38">
        <f t="shared" si="79"/>
        <v>370</v>
      </c>
      <c r="C131" s="38">
        <f t="shared" si="80"/>
        <v>70</v>
      </c>
      <c r="D131" s="36">
        <v>0</v>
      </c>
      <c r="E131" s="36">
        <v>0</v>
      </c>
      <c r="F131" s="36">
        <v>70</v>
      </c>
      <c r="G131" s="36">
        <v>300</v>
      </c>
      <c r="H131" s="36">
        <v>0</v>
      </c>
      <c r="I131" s="44"/>
    </row>
    <row r="132" spans="1:9" ht="25.5" customHeight="1">
      <c r="A132" s="37" t="s">
        <v>242</v>
      </c>
      <c r="B132" s="36">
        <f aca="true" t="shared" si="82" ref="B132:H132">B133+B138+B141+B144+B146+B148</f>
        <v>3498</v>
      </c>
      <c r="C132" s="36">
        <f t="shared" si="82"/>
        <v>3342</v>
      </c>
      <c r="D132" s="36">
        <f t="shared" si="82"/>
        <v>2306</v>
      </c>
      <c r="E132" s="36">
        <f t="shared" si="82"/>
        <v>48</v>
      </c>
      <c r="F132" s="36">
        <f t="shared" si="82"/>
        <v>988</v>
      </c>
      <c r="G132" s="36">
        <f t="shared" si="82"/>
        <v>0</v>
      </c>
      <c r="H132" s="36">
        <f t="shared" si="82"/>
        <v>156</v>
      </c>
      <c r="I132" s="43"/>
    </row>
    <row r="133" spans="1:9" ht="25.5" customHeight="1">
      <c r="A133" s="37" t="s">
        <v>243</v>
      </c>
      <c r="B133" s="36">
        <f aca="true" t="shared" si="83" ref="B133:H133">SUM(B134:B137)</f>
        <v>2743</v>
      </c>
      <c r="C133" s="36">
        <f t="shared" si="83"/>
        <v>2743</v>
      </c>
      <c r="D133" s="36">
        <f t="shared" si="83"/>
        <v>1964</v>
      </c>
      <c r="E133" s="36">
        <f t="shared" si="83"/>
        <v>39</v>
      </c>
      <c r="F133" s="36">
        <f t="shared" si="83"/>
        <v>740</v>
      </c>
      <c r="G133" s="36">
        <f t="shared" si="83"/>
        <v>0</v>
      </c>
      <c r="H133" s="36">
        <f t="shared" si="83"/>
        <v>0</v>
      </c>
      <c r="I133" s="43"/>
    </row>
    <row r="134" spans="1:9" ht="25.5" customHeight="1">
      <c r="A134" s="37" t="s">
        <v>244</v>
      </c>
      <c r="B134" s="38">
        <f aca="true" t="shared" si="84" ref="B134:B137">C134+G134+H134</f>
        <v>96</v>
      </c>
      <c r="C134" s="38">
        <f aca="true" t="shared" si="85" ref="C134:C137">SUM(D134:F134)</f>
        <v>96</v>
      </c>
      <c r="D134" s="36">
        <v>89</v>
      </c>
      <c r="E134" s="36">
        <v>7</v>
      </c>
      <c r="F134" s="36">
        <v>0</v>
      </c>
      <c r="G134" s="36">
        <v>0</v>
      </c>
      <c r="H134" s="36">
        <v>0</v>
      </c>
      <c r="I134" s="43"/>
    </row>
    <row r="135" spans="1:9" ht="25.5" customHeight="1">
      <c r="A135" s="37" t="s">
        <v>245</v>
      </c>
      <c r="B135" s="38">
        <f t="shared" si="84"/>
        <v>232</v>
      </c>
      <c r="C135" s="38">
        <f t="shared" si="85"/>
        <v>232</v>
      </c>
      <c r="D135" s="36">
        <v>202</v>
      </c>
      <c r="E135" s="36">
        <v>5</v>
      </c>
      <c r="F135" s="36">
        <v>25</v>
      </c>
      <c r="G135" s="36">
        <v>0</v>
      </c>
      <c r="H135" s="36">
        <v>0</v>
      </c>
      <c r="I135" s="44"/>
    </row>
    <row r="136" spans="1:9" ht="25.5" customHeight="1">
      <c r="A136" s="37" t="s">
        <v>246</v>
      </c>
      <c r="B136" s="38">
        <f t="shared" si="84"/>
        <v>1723</v>
      </c>
      <c r="C136" s="38">
        <f t="shared" si="85"/>
        <v>1723</v>
      </c>
      <c r="D136" s="36">
        <f>467+1190</f>
        <v>1657</v>
      </c>
      <c r="E136" s="36">
        <v>26</v>
      </c>
      <c r="F136" s="36">
        <v>40</v>
      </c>
      <c r="G136" s="36">
        <v>0</v>
      </c>
      <c r="H136" s="36">
        <v>0</v>
      </c>
      <c r="I136" s="44"/>
    </row>
    <row r="137" spans="1:9" ht="51" customHeight="1">
      <c r="A137" s="37" t="s">
        <v>247</v>
      </c>
      <c r="B137" s="38">
        <f t="shared" si="84"/>
        <v>692</v>
      </c>
      <c r="C137" s="38">
        <f t="shared" si="85"/>
        <v>692</v>
      </c>
      <c r="D137" s="36">
        <v>16</v>
      </c>
      <c r="E137" s="36">
        <v>1</v>
      </c>
      <c r="F137" s="36">
        <f>500+175</f>
        <v>675</v>
      </c>
      <c r="G137" s="36">
        <v>0</v>
      </c>
      <c r="H137" s="36">
        <v>0</v>
      </c>
      <c r="I137" s="44"/>
    </row>
    <row r="138" spans="1:9" ht="25.5" customHeight="1">
      <c r="A138" s="37" t="s">
        <v>248</v>
      </c>
      <c r="B138" s="36">
        <f aca="true" t="shared" si="86" ref="B138:H138">SUM(B139:B140)</f>
        <v>341</v>
      </c>
      <c r="C138" s="36">
        <f t="shared" si="86"/>
        <v>341</v>
      </c>
      <c r="D138" s="36">
        <f t="shared" si="86"/>
        <v>185</v>
      </c>
      <c r="E138" s="36">
        <f t="shared" si="86"/>
        <v>3</v>
      </c>
      <c r="F138" s="36">
        <f t="shared" si="86"/>
        <v>153</v>
      </c>
      <c r="G138" s="36">
        <f t="shared" si="86"/>
        <v>0</v>
      </c>
      <c r="H138" s="36">
        <f t="shared" si="86"/>
        <v>0</v>
      </c>
      <c r="I138" s="43"/>
    </row>
    <row r="139" spans="1:9" ht="73.5" customHeight="1">
      <c r="A139" s="37" t="s">
        <v>249</v>
      </c>
      <c r="B139" s="38">
        <f aca="true" t="shared" si="87" ref="B139:B143">C139+G139+H139</f>
        <v>336</v>
      </c>
      <c r="C139" s="38">
        <f aca="true" t="shared" si="88" ref="C139:C143">SUM(D139:F139)</f>
        <v>336</v>
      </c>
      <c r="D139" s="36">
        <v>185</v>
      </c>
      <c r="E139" s="36">
        <v>3</v>
      </c>
      <c r="F139" s="36">
        <v>148</v>
      </c>
      <c r="G139" s="36">
        <v>0</v>
      </c>
      <c r="H139" s="36">
        <v>0</v>
      </c>
      <c r="I139" s="44"/>
    </row>
    <row r="140" spans="1:9" ht="25.5" customHeight="1">
      <c r="A140" s="37" t="s">
        <v>250</v>
      </c>
      <c r="B140" s="38">
        <f t="shared" si="87"/>
        <v>5</v>
      </c>
      <c r="C140" s="38">
        <f t="shared" si="88"/>
        <v>5</v>
      </c>
      <c r="D140" s="36">
        <v>0</v>
      </c>
      <c r="E140" s="36">
        <v>0</v>
      </c>
      <c r="F140" s="36">
        <v>5</v>
      </c>
      <c r="G140" s="36">
        <v>0</v>
      </c>
      <c r="H140" s="36">
        <v>0</v>
      </c>
      <c r="I140" s="44"/>
    </row>
    <row r="141" spans="1:9" ht="25.5" customHeight="1">
      <c r="A141" s="37" t="s">
        <v>251</v>
      </c>
      <c r="B141" s="36">
        <f aca="true" t="shared" si="89" ref="B141:H141">SUM(B142:B143)</f>
        <v>83</v>
      </c>
      <c r="C141" s="36">
        <f t="shared" si="89"/>
        <v>83</v>
      </c>
      <c r="D141" s="36">
        <f t="shared" si="89"/>
        <v>37</v>
      </c>
      <c r="E141" s="36">
        <f t="shared" si="89"/>
        <v>1</v>
      </c>
      <c r="F141" s="36">
        <f t="shared" si="89"/>
        <v>45</v>
      </c>
      <c r="G141" s="36">
        <f t="shared" si="89"/>
        <v>0</v>
      </c>
      <c r="H141" s="36">
        <f t="shared" si="89"/>
        <v>0</v>
      </c>
      <c r="I141" s="43"/>
    </row>
    <row r="142" spans="1:9" ht="25.5" customHeight="1">
      <c r="A142" s="37" t="s">
        <v>252</v>
      </c>
      <c r="B142" s="38">
        <f t="shared" si="87"/>
        <v>15</v>
      </c>
      <c r="C142" s="38">
        <f t="shared" si="88"/>
        <v>15</v>
      </c>
      <c r="D142" s="36">
        <v>0</v>
      </c>
      <c r="E142" s="36">
        <v>0</v>
      </c>
      <c r="F142" s="36">
        <v>15</v>
      </c>
      <c r="G142" s="36">
        <v>0</v>
      </c>
      <c r="H142" s="36">
        <v>0</v>
      </c>
      <c r="I142" s="44"/>
    </row>
    <row r="143" spans="1:9" ht="25.5" customHeight="1">
      <c r="A143" s="37" t="s">
        <v>253</v>
      </c>
      <c r="B143" s="38">
        <f t="shared" si="87"/>
        <v>68</v>
      </c>
      <c r="C143" s="38">
        <f t="shared" si="88"/>
        <v>68</v>
      </c>
      <c r="D143" s="36">
        <v>37</v>
      </c>
      <c r="E143" s="36">
        <v>1</v>
      </c>
      <c r="F143" s="36">
        <v>30</v>
      </c>
      <c r="G143" s="36">
        <v>0</v>
      </c>
      <c r="H143" s="36">
        <v>0</v>
      </c>
      <c r="I143" s="44"/>
    </row>
    <row r="144" spans="1:9" ht="25.5" customHeight="1">
      <c r="A144" s="37" t="s">
        <v>254</v>
      </c>
      <c r="B144" s="36">
        <f aca="true" t="shared" si="90" ref="B144:H144">SUM(B145)</f>
        <v>94</v>
      </c>
      <c r="C144" s="36">
        <f t="shared" si="90"/>
        <v>94</v>
      </c>
      <c r="D144" s="36">
        <f t="shared" si="90"/>
        <v>82</v>
      </c>
      <c r="E144" s="36">
        <f t="shared" si="90"/>
        <v>2</v>
      </c>
      <c r="F144" s="36">
        <f t="shared" si="90"/>
        <v>10</v>
      </c>
      <c r="G144" s="36">
        <f t="shared" si="90"/>
        <v>0</v>
      </c>
      <c r="H144" s="36">
        <f t="shared" si="90"/>
        <v>0</v>
      </c>
      <c r="I144" s="43"/>
    </row>
    <row r="145" spans="1:9" ht="25.5" customHeight="1">
      <c r="A145" s="37" t="s">
        <v>255</v>
      </c>
      <c r="B145" s="38">
        <f aca="true" t="shared" si="91" ref="B145:B149">C145+G145+H145</f>
        <v>94</v>
      </c>
      <c r="C145" s="38">
        <f aca="true" t="shared" si="92" ref="C145:C149">SUM(D145:F145)</f>
        <v>94</v>
      </c>
      <c r="D145" s="36">
        <v>82</v>
      </c>
      <c r="E145" s="36">
        <v>2</v>
      </c>
      <c r="F145" s="36">
        <v>10</v>
      </c>
      <c r="G145" s="36">
        <v>0</v>
      </c>
      <c r="H145" s="36">
        <v>0</v>
      </c>
      <c r="I145" s="43"/>
    </row>
    <row r="146" spans="1:9" ht="25.5" customHeight="1">
      <c r="A146" s="37" t="s">
        <v>256</v>
      </c>
      <c r="B146" s="36">
        <f aca="true" t="shared" si="93" ref="B146:H146">SUM(B147)</f>
        <v>81</v>
      </c>
      <c r="C146" s="36">
        <f t="shared" si="93"/>
        <v>81</v>
      </c>
      <c r="D146" s="36">
        <f t="shared" si="93"/>
        <v>38</v>
      </c>
      <c r="E146" s="36">
        <f t="shared" si="93"/>
        <v>3</v>
      </c>
      <c r="F146" s="36">
        <f t="shared" si="93"/>
        <v>40</v>
      </c>
      <c r="G146" s="36">
        <f t="shared" si="93"/>
        <v>0</v>
      </c>
      <c r="H146" s="36">
        <f t="shared" si="93"/>
        <v>0</v>
      </c>
      <c r="I146" s="43"/>
    </row>
    <row r="147" spans="1:9" ht="36" customHeight="1">
      <c r="A147" s="37" t="s">
        <v>257</v>
      </c>
      <c r="B147" s="38">
        <f t="shared" si="91"/>
        <v>81</v>
      </c>
      <c r="C147" s="38">
        <f t="shared" si="92"/>
        <v>81</v>
      </c>
      <c r="D147" s="36">
        <v>38</v>
      </c>
      <c r="E147" s="36">
        <v>3</v>
      </c>
      <c r="F147" s="36">
        <v>40</v>
      </c>
      <c r="G147" s="36">
        <v>0</v>
      </c>
      <c r="H147" s="36">
        <v>0</v>
      </c>
      <c r="I147" s="44"/>
    </row>
    <row r="148" spans="1:9" ht="25.5" customHeight="1">
      <c r="A148" s="39" t="s">
        <v>258</v>
      </c>
      <c r="B148" s="36">
        <f aca="true" t="shared" si="94" ref="B148:H148">SUM(B149)</f>
        <v>156</v>
      </c>
      <c r="C148" s="36">
        <f t="shared" si="94"/>
        <v>0</v>
      </c>
      <c r="D148" s="36">
        <f t="shared" si="94"/>
        <v>0</v>
      </c>
      <c r="E148" s="36">
        <f t="shared" si="94"/>
        <v>0</v>
      </c>
      <c r="F148" s="36">
        <f t="shared" si="94"/>
        <v>0</v>
      </c>
      <c r="G148" s="36">
        <f t="shared" si="94"/>
        <v>0</v>
      </c>
      <c r="H148" s="36">
        <f t="shared" si="94"/>
        <v>156</v>
      </c>
      <c r="I148" s="43"/>
    </row>
    <row r="149" spans="1:9" ht="25.5" customHeight="1">
      <c r="A149" s="39" t="s">
        <v>259</v>
      </c>
      <c r="B149" s="38">
        <f t="shared" si="91"/>
        <v>156</v>
      </c>
      <c r="C149" s="38">
        <f t="shared" si="92"/>
        <v>0</v>
      </c>
      <c r="D149" s="36"/>
      <c r="E149" s="36"/>
      <c r="F149" s="36"/>
      <c r="G149" s="36">
        <v>0</v>
      </c>
      <c r="H149" s="36">
        <v>156</v>
      </c>
      <c r="I149" s="43"/>
    </row>
    <row r="150" spans="1:9" ht="25.5" customHeight="1">
      <c r="A150" s="37" t="s">
        <v>260</v>
      </c>
      <c r="B150" s="36">
        <f aca="true" t="shared" si="95" ref="B150:H150">B151+B153+B157+B165+B168+B172+B177+B180+B183+B185+B188+B190</f>
        <v>40785</v>
      </c>
      <c r="C150" s="36">
        <f t="shared" si="95"/>
        <v>26966</v>
      </c>
      <c r="D150" s="36">
        <f t="shared" si="95"/>
        <v>15649</v>
      </c>
      <c r="E150" s="36">
        <f t="shared" si="95"/>
        <v>21</v>
      </c>
      <c r="F150" s="36">
        <f t="shared" si="95"/>
        <v>11296</v>
      </c>
      <c r="G150" s="36">
        <f t="shared" si="95"/>
        <v>1404</v>
      </c>
      <c r="H150" s="36">
        <f t="shared" si="95"/>
        <v>12415</v>
      </c>
      <c r="I150" s="43"/>
    </row>
    <row r="151" spans="1:9" ht="25.5" customHeight="1">
      <c r="A151" s="37" t="s">
        <v>261</v>
      </c>
      <c r="B151" s="36">
        <f aca="true" t="shared" si="96" ref="B151:H151">SUM(B152)</f>
        <v>223</v>
      </c>
      <c r="C151" s="36">
        <f t="shared" si="96"/>
        <v>223</v>
      </c>
      <c r="D151" s="36">
        <f t="shared" si="96"/>
        <v>199</v>
      </c>
      <c r="E151" s="36">
        <f t="shared" si="96"/>
        <v>4</v>
      </c>
      <c r="F151" s="36">
        <f t="shared" si="96"/>
        <v>20</v>
      </c>
      <c r="G151" s="36">
        <f t="shared" si="96"/>
        <v>0</v>
      </c>
      <c r="H151" s="36">
        <f t="shared" si="96"/>
        <v>0</v>
      </c>
      <c r="I151" s="43"/>
    </row>
    <row r="152" spans="1:9" ht="46.5" customHeight="1">
      <c r="A152" s="37" t="s">
        <v>262</v>
      </c>
      <c r="B152" s="38">
        <f aca="true" t="shared" si="97" ref="B152:B156">C152+G152+H152</f>
        <v>223</v>
      </c>
      <c r="C152" s="38">
        <f aca="true" t="shared" si="98" ref="C152:C156">SUM(D152:F152)</f>
        <v>223</v>
      </c>
      <c r="D152" s="36">
        <v>199</v>
      </c>
      <c r="E152" s="36">
        <v>4</v>
      </c>
      <c r="F152" s="36">
        <v>20</v>
      </c>
      <c r="G152" s="36">
        <v>0</v>
      </c>
      <c r="H152" s="36">
        <v>0</v>
      </c>
      <c r="I152" s="44"/>
    </row>
    <row r="153" spans="1:9" ht="25.5" customHeight="1">
      <c r="A153" s="37" t="s">
        <v>263</v>
      </c>
      <c r="B153" s="36">
        <f aca="true" t="shared" si="99" ref="B153:H153">SUM(B154:B156)</f>
        <v>603</v>
      </c>
      <c r="C153" s="36">
        <f t="shared" si="99"/>
        <v>603</v>
      </c>
      <c r="D153" s="36">
        <f t="shared" si="99"/>
        <v>240</v>
      </c>
      <c r="E153" s="36">
        <f t="shared" si="99"/>
        <v>11</v>
      </c>
      <c r="F153" s="36">
        <f t="shared" si="99"/>
        <v>352</v>
      </c>
      <c r="G153" s="36">
        <f t="shared" si="99"/>
        <v>0</v>
      </c>
      <c r="H153" s="36">
        <f t="shared" si="99"/>
        <v>0</v>
      </c>
      <c r="I153" s="43"/>
    </row>
    <row r="154" spans="1:9" ht="25.5" customHeight="1">
      <c r="A154" s="37" t="s">
        <v>264</v>
      </c>
      <c r="B154" s="38">
        <f t="shared" si="97"/>
        <v>301</v>
      </c>
      <c r="C154" s="38">
        <f t="shared" si="98"/>
        <v>301</v>
      </c>
      <c r="D154" s="36">
        <v>240</v>
      </c>
      <c r="E154" s="36">
        <v>11</v>
      </c>
      <c r="F154" s="36">
        <v>50</v>
      </c>
      <c r="G154" s="36">
        <v>0</v>
      </c>
      <c r="H154" s="36">
        <v>0</v>
      </c>
      <c r="I154" s="44"/>
    </row>
    <row r="155" spans="1:9" ht="25.5" customHeight="1">
      <c r="A155" s="39" t="s">
        <v>265</v>
      </c>
      <c r="B155" s="38">
        <f t="shared" si="97"/>
        <v>5</v>
      </c>
      <c r="C155" s="38">
        <f t="shared" si="98"/>
        <v>5</v>
      </c>
      <c r="D155" s="36">
        <v>0</v>
      </c>
      <c r="E155" s="36">
        <v>0</v>
      </c>
      <c r="F155" s="36">
        <v>5</v>
      </c>
      <c r="G155" s="36">
        <v>0</v>
      </c>
      <c r="H155" s="36">
        <v>0</v>
      </c>
      <c r="I155" s="44"/>
    </row>
    <row r="156" spans="1:9" ht="25.5" customHeight="1">
      <c r="A156" s="37" t="s">
        <v>266</v>
      </c>
      <c r="B156" s="38">
        <f t="shared" si="97"/>
        <v>297</v>
      </c>
      <c r="C156" s="38">
        <f t="shared" si="98"/>
        <v>297</v>
      </c>
      <c r="D156" s="36">
        <v>0</v>
      </c>
      <c r="E156" s="36">
        <v>0</v>
      </c>
      <c r="F156" s="36">
        <v>297</v>
      </c>
      <c r="G156" s="36">
        <v>0</v>
      </c>
      <c r="H156" s="36">
        <v>0</v>
      </c>
      <c r="I156" s="44"/>
    </row>
    <row r="157" spans="1:9" ht="25.5" customHeight="1">
      <c r="A157" s="37" t="s">
        <v>267</v>
      </c>
      <c r="B157" s="36">
        <f aca="true" t="shared" si="100" ref="B157:H157">SUM(B158:B164)</f>
        <v>8960</v>
      </c>
      <c r="C157" s="36">
        <f t="shared" si="100"/>
        <v>8960</v>
      </c>
      <c r="D157" s="36">
        <f t="shared" si="100"/>
        <v>19</v>
      </c>
      <c r="E157" s="36">
        <f t="shared" si="100"/>
        <v>0</v>
      </c>
      <c r="F157" s="36">
        <f t="shared" si="100"/>
        <v>8941</v>
      </c>
      <c r="G157" s="36">
        <f t="shared" si="100"/>
        <v>0</v>
      </c>
      <c r="H157" s="36">
        <f t="shared" si="100"/>
        <v>0</v>
      </c>
      <c r="I157" s="43"/>
    </row>
    <row r="158" spans="1:9" ht="25.5" customHeight="1">
      <c r="A158" s="37" t="s">
        <v>268</v>
      </c>
      <c r="B158" s="38">
        <f aca="true" t="shared" si="101" ref="B158:B164">C158+G158+H158</f>
        <v>1863</v>
      </c>
      <c r="C158" s="38">
        <f aca="true" t="shared" si="102" ref="C158:C164">SUM(D158:F158)</f>
        <v>1863</v>
      </c>
      <c r="D158" s="36">
        <v>0</v>
      </c>
      <c r="E158" s="36">
        <v>0</v>
      </c>
      <c r="F158" s="36">
        <v>1863</v>
      </c>
      <c r="G158" s="36">
        <v>0</v>
      </c>
      <c r="H158" s="36">
        <v>0</v>
      </c>
      <c r="I158" s="44"/>
    </row>
    <row r="159" spans="1:9" ht="25.5" customHeight="1">
      <c r="A159" s="37" t="s">
        <v>269</v>
      </c>
      <c r="B159" s="38">
        <f t="shared" si="101"/>
        <v>786</v>
      </c>
      <c r="C159" s="38">
        <f t="shared" si="102"/>
        <v>786</v>
      </c>
      <c r="D159" s="36">
        <v>0</v>
      </c>
      <c r="E159" s="36">
        <v>0</v>
      </c>
      <c r="F159" s="36">
        <v>786</v>
      </c>
      <c r="G159" s="36">
        <v>0</v>
      </c>
      <c r="H159" s="36">
        <v>0</v>
      </c>
      <c r="I159" s="44"/>
    </row>
    <row r="160" spans="1:9" ht="25.5" customHeight="1">
      <c r="A160" s="37" t="s">
        <v>270</v>
      </c>
      <c r="B160" s="38">
        <f t="shared" si="101"/>
        <v>4909</v>
      </c>
      <c r="C160" s="38">
        <f t="shared" si="102"/>
        <v>4909</v>
      </c>
      <c r="D160" s="36">
        <v>19</v>
      </c>
      <c r="E160" s="36">
        <v>0</v>
      </c>
      <c r="F160" s="36">
        <v>4890</v>
      </c>
      <c r="G160" s="36">
        <v>0</v>
      </c>
      <c r="H160" s="36">
        <v>0</v>
      </c>
      <c r="I160" s="44"/>
    </row>
    <row r="161" spans="1:9" ht="25.5" customHeight="1">
      <c r="A161" s="37" t="s">
        <v>271</v>
      </c>
      <c r="B161" s="38">
        <f t="shared" si="101"/>
        <v>236</v>
      </c>
      <c r="C161" s="38">
        <f t="shared" si="102"/>
        <v>236</v>
      </c>
      <c r="D161" s="36">
        <v>0</v>
      </c>
      <c r="E161" s="36">
        <v>0</v>
      </c>
      <c r="F161" s="36">
        <v>236</v>
      </c>
      <c r="G161" s="36">
        <v>0</v>
      </c>
      <c r="H161" s="36">
        <v>0</v>
      </c>
      <c r="I161" s="44"/>
    </row>
    <row r="162" spans="1:9" ht="25.5" customHeight="1">
      <c r="A162" s="37" t="s">
        <v>272</v>
      </c>
      <c r="B162" s="38">
        <f t="shared" si="101"/>
        <v>166</v>
      </c>
      <c r="C162" s="38">
        <f t="shared" si="102"/>
        <v>166</v>
      </c>
      <c r="D162" s="36">
        <v>0</v>
      </c>
      <c r="E162" s="36">
        <v>0</v>
      </c>
      <c r="F162" s="36">
        <v>166</v>
      </c>
      <c r="G162" s="36">
        <v>0</v>
      </c>
      <c r="H162" s="36">
        <v>0</v>
      </c>
      <c r="I162" s="43"/>
    </row>
    <row r="163" spans="1:9" ht="25.5" customHeight="1">
      <c r="A163" s="37" t="s">
        <v>273</v>
      </c>
      <c r="B163" s="38">
        <f t="shared" si="101"/>
        <v>300</v>
      </c>
      <c r="C163" s="38">
        <f t="shared" si="102"/>
        <v>300</v>
      </c>
      <c r="D163" s="36">
        <v>0</v>
      </c>
      <c r="E163" s="36">
        <v>0</v>
      </c>
      <c r="F163" s="36">
        <v>300</v>
      </c>
      <c r="G163" s="36">
        <v>0</v>
      </c>
      <c r="H163" s="36">
        <v>0</v>
      </c>
      <c r="I163" s="51"/>
    </row>
    <row r="164" spans="1:9" ht="25.5" customHeight="1">
      <c r="A164" s="37" t="s">
        <v>274</v>
      </c>
      <c r="B164" s="38">
        <f t="shared" si="101"/>
        <v>700</v>
      </c>
      <c r="C164" s="38">
        <f t="shared" si="102"/>
        <v>700</v>
      </c>
      <c r="D164" s="36">
        <v>0</v>
      </c>
      <c r="E164" s="36">
        <v>0</v>
      </c>
      <c r="F164" s="36">
        <v>700</v>
      </c>
      <c r="G164" s="36">
        <v>0</v>
      </c>
      <c r="H164" s="36">
        <v>0</v>
      </c>
      <c r="I164" s="51"/>
    </row>
    <row r="165" spans="1:9" ht="25.5" customHeight="1">
      <c r="A165" s="37" t="s">
        <v>275</v>
      </c>
      <c r="B165" s="36">
        <f aca="true" t="shared" si="103" ref="B165:H165">SUM(B166:B167)</f>
        <v>14813</v>
      </c>
      <c r="C165" s="36">
        <f t="shared" si="103"/>
        <v>14813</v>
      </c>
      <c r="D165" s="36">
        <f t="shared" si="103"/>
        <v>14813</v>
      </c>
      <c r="E165" s="36">
        <f t="shared" si="103"/>
        <v>0</v>
      </c>
      <c r="F165" s="36">
        <f t="shared" si="103"/>
        <v>0</v>
      </c>
      <c r="G165" s="36">
        <f t="shared" si="103"/>
        <v>0</v>
      </c>
      <c r="H165" s="36">
        <f t="shared" si="103"/>
        <v>0</v>
      </c>
      <c r="I165" s="48"/>
    </row>
    <row r="166" spans="1:9" ht="25.5" customHeight="1">
      <c r="A166" s="37" t="s">
        <v>276</v>
      </c>
      <c r="B166" s="38">
        <f aca="true" t="shared" si="104" ref="B166:B171">C166+G166+H166</f>
        <v>3128</v>
      </c>
      <c r="C166" s="38">
        <f aca="true" t="shared" si="105" ref="C166:C171">SUM(D166:F166)</f>
        <v>3128</v>
      </c>
      <c r="D166" s="36">
        <f>3123+5</f>
        <v>3128</v>
      </c>
      <c r="E166" s="36">
        <v>0</v>
      </c>
      <c r="F166" s="36">
        <v>0</v>
      </c>
      <c r="G166" s="36">
        <v>0</v>
      </c>
      <c r="H166" s="36">
        <v>0</v>
      </c>
      <c r="I166" s="43"/>
    </row>
    <row r="167" spans="1:9" ht="25.5" customHeight="1">
      <c r="A167" s="37" t="s">
        <v>277</v>
      </c>
      <c r="B167" s="38">
        <f t="shared" si="104"/>
        <v>11685</v>
      </c>
      <c r="C167" s="38">
        <f t="shared" si="105"/>
        <v>11685</v>
      </c>
      <c r="D167" s="36">
        <f>13549-1864</f>
        <v>11685</v>
      </c>
      <c r="E167" s="36">
        <v>0</v>
      </c>
      <c r="F167" s="36">
        <v>0</v>
      </c>
      <c r="G167" s="36">
        <v>0</v>
      </c>
      <c r="H167" s="36">
        <v>0</v>
      </c>
      <c r="I167" s="43"/>
    </row>
    <row r="168" spans="1:9" ht="25.5" customHeight="1">
      <c r="A168" s="37" t="s">
        <v>278</v>
      </c>
      <c r="B168" s="36">
        <f aca="true" t="shared" si="106" ref="B168:H168">SUM(B169:B171)</f>
        <v>4572</v>
      </c>
      <c r="C168" s="36">
        <f t="shared" si="106"/>
        <v>688</v>
      </c>
      <c r="D168" s="36">
        <f t="shared" si="106"/>
        <v>0</v>
      </c>
      <c r="E168" s="36">
        <f t="shared" si="106"/>
        <v>0</v>
      </c>
      <c r="F168" s="36">
        <f t="shared" si="106"/>
        <v>688</v>
      </c>
      <c r="G168" s="36">
        <f t="shared" si="106"/>
        <v>0</v>
      </c>
      <c r="H168" s="36">
        <f t="shared" si="106"/>
        <v>3884</v>
      </c>
      <c r="I168" s="43"/>
    </row>
    <row r="169" spans="1:9" ht="25.5" customHeight="1">
      <c r="A169" s="37" t="s">
        <v>279</v>
      </c>
      <c r="B169" s="38">
        <f t="shared" si="104"/>
        <v>2086</v>
      </c>
      <c r="C169" s="38">
        <f t="shared" si="105"/>
        <v>188</v>
      </c>
      <c r="D169" s="36">
        <v>0</v>
      </c>
      <c r="E169" s="36">
        <v>0</v>
      </c>
      <c r="F169" s="36">
        <v>188</v>
      </c>
      <c r="G169" s="36">
        <v>0</v>
      </c>
      <c r="H169" s="36">
        <v>1898</v>
      </c>
      <c r="I169" s="44"/>
    </row>
    <row r="170" spans="1:9" ht="25.5" customHeight="1">
      <c r="A170" s="37" t="s">
        <v>280</v>
      </c>
      <c r="B170" s="38">
        <f t="shared" si="104"/>
        <v>500</v>
      </c>
      <c r="C170" s="38">
        <f t="shared" si="105"/>
        <v>500</v>
      </c>
      <c r="D170" s="36">
        <v>0</v>
      </c>
      <c r="E170" s="36">
        <v>0</v>
      </c>
      <c r="F170" s="36">
        <v>500</v>
      </c>
      <c r="G170" s="36">
        <v>0</v>
      </c>
      <c r="H170" s="36">
        <v>0</v>
      </c>
      <c r="I170" s="44"/>
    </row>
    <row r="171" spans="1:9" ht="25.5" customHeight="1">
      <c r="A171" s="39" t="s">
        <v>281</v>
      </c>
      <c r="B171" s="38">
        <f t="shared" si="104"/>
        <v>1986</v>
      </c>
      <c r="C171" s="38">
        <f t="shared" si="105"/>
        <v>0</v>
      </c>
      <c r="D171" s="36"/>
      <c r="E171" s="36"/>
      <c r="F171" s="36"/>
      <c r="G171" s="36"/>
      <c r="H171" s="36">
        <v>1986</v>
      </c>
      <c r="I171" s="43"/>
    </row>
    <row r="172" spans="1:9" ht="25.5" customHeight="1">
      <c r="A172" s="37" t="s">
        <v>282</v>
      </c>
      <c r="B172" s="36">
        <f aca="true" t="shared" si="107" ref="B172:H172">SUM(B173:B176)</f>
        <v>880</v>
      </c>
      <c r="C172" s="36">
        <f t="shared" si="107"/>
        <v>652</v>
      </c>
      <c r="D172" s="36">
        <f t="shared" si="107"/>
        <v>300</v>
      </c>
      <c r="E172" s="36">
        <f t="shared" si="107"/>
        <v>0</v>
      </c>
      <c r="F172" s="36">
        <f t="shared" si="107"/>
        <v>352</v>
      </c>
      <c r="G172" s="36">
        <f t="shared" si="107"/>
        <v>0</v>
      </c>
      <c r="H172" s="36">
        <f t="shared" si="107"/>
        <v>228</v>
      </c>
      <c r="I172" s="43"/>
    </row>
    <row r="173" spans="1:9" ht="25.5" customHeight="1">
      <c r="A173" s="37" t="s">
        <v>283</v>
      </c>
      <c r="B173" s="38">
        <f aca="true" t="shared" si="108" ref="B173:B176">C173+G173+H173</f>
        <v>300</v>
      </c>
      <c r="C173" s="38">
        <f aca="true" t="shared" si="109" ref="C173:C176">SUM(D173:F173)</f>
        <v>300</v>
      </c>
      <c r="D173" s="36">
        <v>300</v>
      </c>
      <c r="E173" s="36">
        <v>0</v>
      </c>
      <c r="F173" s="36">
        <v>0</v>
      </c>
      <c r="G173" s="36">
        <v>0</v>
      </c>
      <c r="H173" s="36">
        <v>0</v>
      </c>
      <c r="I173" s="43"/>
    </row>
    <row r="174" spans="1:9" ht="25.5" customHeight="1">
      <c r="A174" s="39" t="s">
        <v>284</v>
      </c>
      <c r="B174" s="38">
        <f t="shared" si="108"/>
        <v>50</v>
      </c>
      <c r="C174" s="38">
        <f t="shared" si="109"/>
        <v>50</v>
      </c>
      <c r="D174" s="36">
        <v>0</v>
      </c>
      <c r="E174" s="36">
        <v>0</v>
      </c>
      <c r="F174" s="36">
        <v>50</v>
      </c>
      <c r="G174" s="36">
        <v>0</v>
      </c>
      <c r="H174" s="36">
        <v>0</v>
      </c>
      <c r="I174" s="43"/>
    </row>
    <row r="175" spans="1:9" ht="25.5" customHeight="1">
      <c r="A175" s="37" t="s">
        <v>285</v>
      </c>
      <c r="B175" s="38">
        <f t="shared" si="108"/>
        <v>210</v>
      </c>
      <c r="C175" s="38">
        <f t="shared" si="109"/>
        <v>210</v>
      </c>
      <c r="D175" s="36">
        <v>0</v>
      </c>
      <c r="E175" s="36">
        <v>0</v>
      </c>
      <c r="F175" s="36">
        <v>210</v>
      </c>
      <c r="G175" s="36">
        <v>0</v>
      </c>
      <c r="H175" s="36">
        <v>0</v>
      </c>
      <c r="I175" s="44"/>
    </row>
    <row r="176" spans="1:9" ht="25.5" customHeight="1">
      <c r="A176" s="37" t="s">
        <v>286</v>
      </c>
      <c r="B176" s="38">
        <f t="shared" si="108"/>
        <v>320</v>
      </c>
      <c r="C176" s="38">
        <f t="shared" si="109"/>
        <v>92</v>
      </c>
      <c r="D176" s="36">
        <v>0</v>
      </c>
      <c r="E176" s="36">
        <v>0</v>
      </c>
      <c r="F176" s="36">
        <v>92</v>
      </c>
      <c r="G176" s="36">
        <v>0</v>
      </c>
      <c r="H176" s="36">
        <v>228</v>
      </c>
      <c r="I176" s="44"/>
    </row>
    <row r="177" spans="1:9" ht="25.5" customHeight="1">
      <c r="A177" s="37" t="s">
        <v>287</v>
      </c>
      <c r="B177" s="36">
        <f aca="true" t="shared" si="110" ref="B177:H177">SUM(B178:B179)</f>
        <v>158</v>
      </c>
      <c r="C177" s="36">
        <f t="shared" si="110"/>
        <v>100</v>
      </c>
      <c r="D177" s="36">
        <f t="shared" si="110"/>
        <v>0</v>
      </c>
      <c r="E177" s="36">
        <f t="shared" si="110"/>
        <v>0</v>
      </c>
      <c r="F177" s="36">
        <f t="shared" si="110"/>
        <v>100</v>
      </c>
      <c r="G177" s="36">
        <f t="shared" si="110"/>
        <v>0</v>
      </c>
      <c r="H177" s="36">
        <f t="shared" si="110"/>
        <v>58</v>
      </c>
      <c r="I177" s="43"/>
    </row>
    <row r="178" spans="1:9" ht="25.5" customHeight="1">
      <c r="A178" s="39" t="s">
        <v>288</v>
      </c>
      <c r="B178" s="38">
        <f aca="true" t="shared" si="111" ref="B178:B182">C178+G178+H178</f>
        <v>140</v>
      </c>
      <c r="C178" s="38">
        <f aca="true" t="shared" si="112" ref="C178:C182">SUM(D178:F178)</f>
        <v>100</v>
      </c>
      <c r="D178" s="36">
        <v>0</v>
      </c>
      <c r="E178" s="36">
        <v>0</v>
      </c>
      <c r="F178" s="36">
        <v>100</v>
      </c>
      <c r="G178" s="36">
        <v>0</v>
      </c>
      <c r="H178" s="36">
        <v>40</v>
      </c>
      <c r="I178" s="43"/>
    </row>
    <row r="179" spans="1:9" ht="25.5" customHeight="1">
      <c r="A179" s="39" t="s">
        <v>289</v>
      </c>
      <c r="B179" s="38">
        <f t="shared" si="111"/>
        <v>18</v>
      </c>
      <c r="C179" s="38">
        <f t="shared" si="112"/>
        <v>0</v>
      </c>
      <c r="D179" s="36"/>
      <c r="E179" s="36"/>
      <c r="F179" s="36"/>
      <c r="G179" s="36"/>
      <c r="H179" s="36">
        <v>18</v>
      </c>
      <c r="I179" s="43"/>
    </row>
    <row r="180" spans="1:9" ht="27" customHeight="1">
      <c r="A180" s="37" t="s">
        <v>290</v>
      </c>
      <c r="B180" s="36">
        <f aca="true" t="shared" si="113" ref="B180:H180">SUM(B181:B182)</f>
        <v>383</v>
      </c>
      <c r="C180" s="36">
        <f t="shared" si="113"/>
        <v>177</v>
      </c>
      <c r="D180" s="36">
        <f t="shared" si="113"/>
        <v>78</v>
      </c>
      <c r="E180" s="36">
        <f t="shared" si="113"/>
        <v>6</v>
      </c>
      <c r="F180" s="36">
        <f t="shared" si="113"/>
        <v>93</v>
      </c>
      <c r="G180" s="36">
        <f t="shared" si="113"/>
        <v>0</v>
      </c>
      <c r="H180" s="36">
        <f t="shared" si="113"/>
        <v>206</v>
      </c>
      <c r="I180" s="48"/>
    </row>
    <row r="181" spans="1:9" ht="25.5" customHeight="1">
      <c r="A181" s="37" t="s">
        <v>291</v>
      </c>
      <c r="B181" s="38">
        <f t="shared" si="111"/>
        <v>277</v>
      </c>
      <c r="C181" s="38">
        <f t="shared" si="112"/>
        <v>84</v>
      </c>
      <c r="D181" s="36">
        <v>78</v>
      </c>
      <c r="E181" s="36">
        <v>6</v>
      </c>
      <c r="F181" s="36">
        <v>0</v>
      </c>
      <c r="G181" s="36">
        <v>0</v>
      </c>
      <c r="H181" s="36">
        <v>193</v>
      </c>
      <c r="I181" s="43"/>
    </row>
    <row r="182" spans="1:9" ht="39.75" customHeight="1">
      <c r="A182" s="37" t="s">
        <v>292</v>
      </c>
      <c r="B182" s="38">
        <f t="shared" si="111"/>
        <v>106</v>
      </c>
      <c r="C182" s="38">
        <f t="shared" si="112"/>
        <v>93</v>
      </c>
      <c r="D182" s="36">
        <v>0</v>
      </c>
      <c r="E182" s="36">
        <v>0</v>
      </c>
      <c r="F182" s="36">
        <v>93</v>
      </c>
      <c r="G182" s="36">
        <v>0</v>
      </c>
      <c r="H182" s="36">
        <v>13</v>
      </c>
      <c r="I182" s="44"/>
    </row>
    <row r="183" spans="1:9" ht="25.5" customHeight="1">
      <c r="A183" s="39" t="s">
        <v>293</v>
      </c>
      <c r="B183" s="36">
        <f aca="true" t="shared" si="114" ref="B183:H183">SUM(B184)</f>
        <v>1404</v>
      </c>
      <c r="C183" s="36">
        <f t="shared" si="114"/>
        <v>0</v>
      </c>
      <c r="D183" s="36">
        <f t="shared" si="114"/>
        <v>0</v>
      </c>
      <c r="E183" s="36">
        <f t="shared" si="114"/>
        <v>0</v>
      </c>
      <c r="F183" s="36">
        <f t="shared" si="114"/>
        <v>0</v>
      </c>
      <c r="G183" s="36">
        <f t="shared" si="114"/>
        <v>1404</v>
      </c>
      <c r="H183" s="36">
        <f t="shared" si="114"/>
        <v>0</v>
      </c>
      <c r="I183" s="43"/>
    </row>
    <row r="184" spans="1:9" ht="25.5" customHeight="1">
      <c r="A184" s="39" t="s">
        <v>294</v>
      </c>
      <c r="B184" s="38">
        <f aca="true" t="shared" si="115" ref="B184:B187">C184+G184+H184</f>
        <v>1404</v>
      </c>
      <c r="C184" s="38">
        <f aca="true" t="shared" si="116" ref="C184:C187">SUM(D184:F184)</f>
        <v>0</v>
      </c>
      <c r="D184" s="36"/>
      <c r="E184" s="36"/>
      <c r="F184" s="36"/>
      <c r="G184" s="36">
        <v>1404</v>
      </c>
      <c r="H184" s="36"/>
      <c r="I184" s="43"/>
    </row>
    <row r="185" spans="1:9" ht="25.5" customHeight="1">
      <c r="A185" s="37" t="s">
        <v>295</v>
      </c>
      <c r="B185" s="36">
        <f aca="true" t="shared" si="117" ref="B185:H185">SUM(B186:B187)</f>
        <v>7984</v>
      </c>
      <c r="C185" s="36">
        <f t="shared" si="117"/>
        <v>500</v>
      </c>
      <c r="D185" s="36">
        <f t="shared" si="117"/>
        <v>0</v>
      </c>
      <c r="E185" s="36">
        <f t="shared" si="117"/>
        <v>0</v>
      </c>
      <c r="F185" s="36">
        <f t="shared" si="117"/>
        <v>500</v>
      </c>
      <c r="G185" s="36">
        <f t="shared" si="117"/>
        <v>0</v>
      </c>
      <c r="H185" s="36">
        <f t="shared" si="117"/>
        <v>7484</v>
      </c>
      <c r="I185" s="43"/>
    </row>
    <row r="186" spans="1:9" ht="25.5" customHeight="1">
      <c r="A186" s="39" t="s">
        <v>296</v>
      </c>
      <c r="B186" s="38">
        <f t="shared" si="115"/>
        <v>5931</v>
      </c>
      <c r="C186" s="38">
        <f t="shared" si="116"/>
        <v>0</v>
      </c>
      <c r="D186" s="36"/>
      <c r="E186" s="36"/>
      <c r="F186" s="36"/>
      <c r="G186" s="36"/>
      <c r="H186" s="36">
        <v>5931</v>
      </c>
      <c r="I186" s="43"/>
    </row>
    <row r="187" spans="1:9" ht="25.5" customHeight="1">
      <c r="A187" s="37" t="s">
        <v>297</v>
      </c>
      <c r="B187" s="38">
        <f t="shared" si="115"/>
        <v>2053</v>
      </c>
      <c r="C187" s="38">
        <f t="shared" si="116"/>
        <v>500</v>
      </c>
      <c r="D187" s="36">
        <v>0</v>
      </c>
      <c r="E187" s="36">
        <v>0</v>
      </c>
      <c r="F187" s="36">
        <v>500</v>
      </c>
      <c r="G187" s="36">
        <v>0</v>
      </c>
      <c r="H187" s="36">
        <v>1553</v>
      </c>
      <c r="I187" s="44"/>
    </row>
    <row r="188" spans="1:9" ht="25.5" customHeight="1">
      <c r="A188" s="39" t="s">
        <v>298</v>
      </c>
      <c r="B188" s="36">
        <f aca="true" t="shared" si="118" ref="B188:H188">SUM(B189)</f>
        <v>493</v>
      </c>
      <c r="C188" s="36">
        <f t="shared" si="118"/>
        <v>0</v>
      </c>
      <c r="D188" s="36">
        <f t="shared" si="118"/>
        <v>0</v>
      </c>
      <c r="E188" s="36">
        <f t="shared" si="118"/>
        <v>0</v>
      </c>
      <c r="F188" s="36">
        <f t="shared" si="118"/>
        <v>0</v>
      </c>
      <c r="G188" s="36">
        <f t="shared" si="118"/>
        <v>0</v>
      </c>
      <c r="H188" s="36">
        <f t="shared" si="118"/>
        <v>493</v>
      </c>
      <c r="I188" s="43"/>
    </row>
    <row r="189" spans="1:9" ht="25.5" customHeight="1">
      <c r="A189" s="39" t="s">
        <v>299</v>
      </c>
      <c r="B189" s="38">
        <f aca="true" t="shared" si="119" ref="B189:B194">C189+G189+H189</f>
        <v>493</v>
      </c>
      <c r="C189" s="38"/>
      <c r="D189" s="36"/>
      <c r="E189" s="36"/>
      <c r="F189" s="36"/>
      <c r="G189" s="36"/>
      <c r="H189" s="36">
        <v>493</v>
      </c>
      <c r="I189" s="43"/>
    </row>
    <row r="190" spans="1:9" ht="25.5" customHeight="1">
      <c r="A190" s="37" t="s">
        <v>300</v>
      </c>
      <c r="B190" s="36">
        <f aca="true" t="shared" si="120" ref="B190:H190">SUM(B191)</f>
        <v>312</v>
      </c>
      <c r="C190" s="36">
        <f t="shared" si="120"/>
        <v>250</v>
      </c>
      <c r="D190" s="36">
        <f t="shared" si="120"/>
        <v>0</v>
      </c>
      <c r="E190" s="36">
        <f t="shared" si="120"/>
        <v>0</v>
      </c>
      <c r="F190" s="36">
        <f t="shared" si="120"/>
        <v>250</v>
      </c>
      <c r="G190" s="36">
        <f t="shared" si="120"/>
        <v>0</v>
      </c>
      <c r="H190" s="36">
        <f t="shared" si="120"/>
        <v>62</v>
      </c>
      <c r="I190" s="43"/>
    </row>
    <row r="191" spans="1:9" ht="25.5" customHeight="1">
      <c r="A191" s="37" t="s">
        <v>301</v>
      </c>
      <c r="B191" s="38">
        <f t="shared" si="119"/>
        <v>312</v>
      </c>
      <c r="C191" s="38">
        <f aca="true" t="shared" si="121" ref="C191:C197">SUM(D191:F191)</f>
        <v>250</v>
      </c>
      <c r="D191" s="36">
        <v>0</v>
      </c>
      <c r="E191" s="36">
        <v>0</v>
      </c>
      <c r="F191" s="36">
        <v>250</v>
      </c>
      <c r="G191" s="36">
        <v>0</v>
      </c>
      <c r="H191" s="36">
        <v>62</v>
      </c>
      <c r="I191" s="52"/>
    </row>
    <row r="192" spans="1:9" ht="25.5" customHeight="1">
      <c r="A192" s="37" t="s">
        <v>302</v>
      </c>
      <c r="B192" s="36">
        <f aca="true" t="shared" si="122" ref="B192:H192">B193+B195+B198+B201+B208+B213</f>
        <v>10939</v>
      </c>
      <c r="C192" s="36">
        <f t="shared" si="122"/>
        <v>8012</v>
      </c>
      <c r="D192" s="36">
        <f t="shared" si="122"/>
        <v>6621</v>
      </c>
      <c r="E192" s="36">
        <f t="shared" si="122"/>
        <v>123</v>
      </c>
      <c r="F192" s="36">
        <f t="shared" si="122"/>
        <v>1268</v>
      </c>
      <c r="G192" s="36">
        <f t="shared" si="122"/>
        <v>400</v>
      </c>
      <c r="H192" s="36">
        <f t="shared" si="122"/>
        <v>2527</v>
      </c>
      <c r="I192" s="43"/>
    </row>
    <row r="193" spans="1:9" ht="25.5" customHeight="1">
      <c r="A193" s="37" t="s">
        <v>303</v>
      </c>
      <c r="B193" s="36">
        <f aca="true" t="shared" si="123" ref="B193:H193">SUM(B194)</f>
        <v>96</v>
      </c>
      <c r="C193" s="36">
        <f t="shared" si="123"/>
        <v>96</v>
      </c>
      <c r="D193" s="36">
        <f t="shared" si="123"/>
        <v>89</v>
      </c>
      <c r="E193" s="36">
        <f t="shared" si="123"/>
        <v>7</v>
      </c>
      <c r="F193" s="36">
        <f t="shared" si="123"/>
        <v>0</v>
      </c>
      <c r="G193" s="36">
        <f t="shared" si="123"/>
        <v>0</v>
      </c>
      <c r="H193" s="36">
        <f t="shared" si="123"/>
        <v>0</v>
      </c>
      <c r="I193" s="43"/>
    </row>
    <row r="194" spans="1:9" ht="25.5" customHeight="1">
      <c r="A194" s="37" t="s">
        <v>304</v>
      </c>
      <c r="B194" s="38">
        <f t="shared" si="119"/>
        <v>96</v>
      </c>
      <c r="C194" s="38">
        <f t="shared" si="121"/>
        <v>96</v>
      </c>
      <c r="D194" s="36">
        <v>89</v>
      </c>
      <c r="E194" s="36">
        <v>7</v>
      </c>
      <c r="F194" s="36">
        <v>0</v>
      </c>
      <c r="G194" s="36">
        <v>0</v>
      </c>
      <c r="H194" s="36">
        <v>0</v>
      </c>
      <c r="I194" s="43"/>
    </row>
    <row r="195" spans="1:9" ht="25.5" customHeight="1">
      <c r="A195" s="37" t="s">
        <v>305</v>
      </c>
      <c r="B195" s="36">
        <f aca="true" t="shared" si="124" ref="B195:H195">SUM(B196:B197)</f>
        <v>2825</v>
      </c>
      <c r="C195" s="36">
        <f t="shared" si="124"/>
        <v>2825</v>
      </c>
      <c r="D195" s="36">
        <f t="shared" si="124"/>
        <v>2408</v>
      </c>
      <c r="E195" s="36">
        <f t="shared" si="124"/>
        <v>0</v>
      </c>
      <c r="F195" s="36">
        <f t="shared" si="124"/>
        <v>417</v>
      </c>
      <c r="G195" s="36">
        <f t="shared" si="124"/>
        <v>0</v>
      </c>
      <c r="H195" s="36">
        <f t="shared" si="124"/>
        <v>0</v>
      </c>
      <c r="I195" s="43"/>
    </row>
    <row r="196" spans="1:9" ht="36" customHeight="1">
      <c r="A196" s="37" t="s">
        <v>306</v>
      </c>
      <c r="B196" s="38">
        <f aca="true" t="shared" si="125" ref="B196:B200">C196+G196+H196</f>
        <v>2630</v>
      </c>
      <c r="C196" s="38">
        <f t="shared" si="121"/>
        <v>2630</v>
      </c>
      <c r="D196" s="36">
        <f>1270+943</f>
        <v>2213</v>
      </c>
      <c r="E196" s="36">
        <v>0</v>
      </c>
      <c r="F196" s="36">
        <v>417</v>
      </c>
      <c r="G196" s="36">
        <v>0</v>
      </c>
      <c r="H196" s="36">
        <v>0</v>
      </c>
      <c r="I196" s="44"/>
    </row>
    <row r="197" spans="1:9" ht="25.5" customHeight="1">
      <c r="A197" s="37" t="s">
        <v>307</v>
      </c>
      <c r="B197" s="38">
        <f t="shared" si="125"/>
        <v>195</v>
      </c>
      <c r="C197" s="38">
        <f t="shared" si="121"/>
        <v>195</v>
      </c>
      <c r="D197" s="36">
        <v>195</v>
      </c>
      <c r="E197" s="36">
        <v>0</v>
      </c>
      <c r="F197" s="36">
        <v>0</v>
      </c>
      <c r="G197" s="36">
        <v>0</v>
      </c>
      <c r="H197" s="36">
        <v>0</v>
      </c>
      <c r="I197" s="43"/>
    </row>
    <row r="198" spans="1:9" ht="25.5" customHeight="1">
      <c r="A198" s="37" t="s">
        <v>308</v>
      </c>
      <c r="B198" s="36">
        <f aca="true" t="shared" si="126" ref="B198:H198">SUM(B199:B200)</f>
        <v>3156</v>
      </c>
      <c r="C198" s="36">
        <f t="shared" si="126"/>
        <v>2175</v>
      </c>
      <c r="D198" s="36">
        <f t="shared" si="126"/>
        <v>2075</v>
      </c>
      <c r="E198" s="36">
        <f t="shared" si="126"/>
        <v>0</v>
      </c>
      <c r="F198" s="36">
        <f t="shared" si="126"/>
        <v>100</v>
      </c>
      <c r="G198" s="36">
        <f t="shared" si="126"/>
        <v>9</v>
      </c>
      <c r="H198" s="36">
        <f t="shared" si="126"/>
        <v>972</v>
      </c>
      <c r="I198" s="43"/>
    </row>
    <row r="199" spans="1:9" ht="25.5" customHeight="1">
      <c r="A199" s="37" t="s">
        <v>309</v>
      </c>
      <c r="B199" s="38">
        <f t="shared" si="125"/>
        <v>2037</v>
      </c>
      <c r="C199" s="38">
        <f aca="true" t="shared" si="127" ref="C199:C205">SUM(D199:F199)</f>
        <v>2037</v>
      </c>
      <c r="D199" s="36">
        <f>1937</f>
        <v>1937</v>
      </c>
      <c r="E199" s="36">
        <v>0</v>
      </c>
      <c r="F199" s="36">
        <v>100</v>
      </c>
      <c r="G199" s="36">
        <v>0</v>
      </c>
      <c r="H199" s="36">
        <v>0</v>
      </c>
      <c r="I199" s="44"/>
    </row>
    <row r="200" spans="1:9" ht="25.5" customHeight="1">
      <c r="A200" s="37" t="s">
        <v>310</v>
      </c>
      <c r="B200" s="38">
        <f t="shared" si="125"/>
        <v>1119</v>
      </c>
      <c r="C200" s="38">
        <f t="shared" si="127"/>
        <v>138</v>
      </c>
      <c r="D200" s="36">
        <v>138</v>
      </c>
      <c r="E200" s="36">
        <v>0</v>
      </c>
      <c r="F200" s="36">
        <v>0</v>
      </c>
      <c r="G200" s="36">
        <v>9</v>
      </c>
      <c r="H200" s="36">
        <v>972</v>
      </c>
      <c r="I200" s="43"/>
    </row>
    <row r="201" spans="1:9" ht="25.5" customHeight="1">
      <c r="A201" s="37" t="s">
        <v>311</v>
      </c>
      <c r="B201" s="36">
        <f aca="true" t="shared" si="128" ref="B201:H201">SUM(B202:B207)</f>
        <v>1700</v>
      </c>
      <c r="C201" s="36">
        <f t="shared" si="128"/>
        <v>1383</v>
      </c>
      <c r="D201" s="36">
        <f t="shared" si="128"/>
        <v>1035</v>
      </c>
      <c r="E201" s="36">
        <f t="shared" si="128"/>
        <v>62</v>
      </c>
      <c r="F201" s="36">
        <f t="shared" si="128"/>
        <v>286</v>
      </c>
      <c r="G201" s="36">
        <f t="shared" si="128"/>
        <v>317</v>
      </c>
      <c r="H201" s="36">
        <f t="shared" si="128"/>
        <v>0</v>
      </c>
      <c r="I201" s="43"/>
    </row>
    <row r="202" spans="1:9" ht="57" customHeight="1">
      <c r="A202" s="37" t="s">
        <v>312</v>
      </c>
      <c r="B202" s="38">
        <f aca="true" t="shared" si="129" ref="B202:B207">C202+G202+H202</f>
        <v>487</v>
      </c>
      <c r="C202" s="38">
        <f t="shared" si="127"/>
        <v>487</v>
      </c>
      <c r="D202" s="36">
        <v>456</v>
      </c>
      <c r="E202" s="36">
        <v>8</v>
      </c>
      <c r="F202" s="36">
        <v>23</v>
      </c>
      <c r="G202" s="36">
        <v>0</v>
      </c>
      <c r="H202" s="36">
        <v>0</v>
      </c>
      <c r="I202" s="44"/>
    </row>
    <row r="203" spans="1:9" ht="25.5" customHeight="1">
      <c r="A203" s="37" t="s">
        <v>313</v>
      </c>
      <c r="B203" s="38">
        <f t="shared" si="129"/>
        <v>401</v>
      </c>
      <c r="C203" s="38">
        <f t="shared" si="127"/>
        <v>401</v>
      </c>
      <c r="D203" s="36">
        <v>327</v>
      </c>
      <c r="E203" s="36">
        <v>54</v>
      </c>
      <c r="F203" s="36">
        <v>20</v>
      </c>
      <c r="G203" s="36">
        <v>0</v>
      </c>
      <c r="H203" s="36">
        <v>0</v>
      </c>
      <c r="I203" s="43"/>
    </row>
    <row r="204" spans="1:9" ht="25.5" customHeight="1">
      <c r="A204" s="37" t="s">
        <v>314</v>
      </c>
      <c r="B204" s="38">
        <f t="shared" si="129"/>
        <v>282</v>
      </c>
      <c r="C204" s="38">
        <f t="shared" si="127"/>
        <v>282</v>
      </c>
      <c r="D204" s="36">
        <v>252</v>
      </c>
      <c r="E204" s="36">
        <v>0</v>
      </c>
      <c r="F204" s="36">
        <v>30</v>
      </c>
      <c r="G204" s="36">
        <v>0</v>
      </c>
      <c r="H204" s="36">
        <v>0</v>
      </c>
      <c r="I204" s="44"/>
    </row>
    <row r="205" spans="1:9" ht="25.5" customHeight="1">
      <c r="A205" s="37" t="s">
        <v>315</v>
      </c>
      <c r="B205" s="38">
        <f t="shared" si="129"/>
        <v>439</v>
      </c>
      <c r="C205" s="38">
        <f t="shared" si="127"/>
        <v>123</v>
      </c>
      <c r="D205" s="36">
        <v>0</v>
      </c>
      <c r="E205" s="36">
        <v>0</v>
      </c>
      <c r="F205" s="36">
        <v>123</v>
      </c>
      <c r="G205" s="36">
        <v>316</v>
      </c>
      <c r="H205" s="36">
        <v>0</v>
      </c>
      <c r="I205" s="44"/>
    </row>
    <row r="206" spans="1:9" ht="25.5" customHeight="1">
      <c r="A206" s="39" t="s">
        <v>316</v>
      </c>
      <c r="B206" s="38">
        <f t="shared" si="129"/>
        <v>1</v>
      </c>
      <c r="C206" s="38"/>
      <c r="D206" s="36"/>
      <c r="E206" s="36"/>
      <c r="F206" s="36"/>
      <c r="G206" s="36">
        <v>1</v>
      </c>
      <c r="H206" s="36"/>
      <c r="I206" s="43"/>
    </row>
    <row r="207" spans="1:9" ht="25.5" customHeight="1">
      <c r="A207" s="37" t="s">
        <v>317</v>
      </c>
      <c r="B207" s="38">
        <f t="shared" si="129"/>
        <v>90</v>
      </c>
      <c r="C207" s="38">
        <f>SUM(D207:F207)</f>
        <v>90</v>
      </c>
      <c r="D207" s="36">
        <v>0</v>
      </c>
      <c r="E207" s="36">
        <v>0</v>
      </c>
      <c r="F207" s="36">
        <v>90</v>
      </c>
      <c r="G207" s="36">
        <v>0</v>
      </c>
      <c r="H207" s="36">
        <v>0</v>
      </c>
      <c r="I207" s="53"/>
    </row>
    <row r="208" spans="1:9" ht="25.5" customHeight="1">
      <c r="A208" s="37" t="s">
        <v>318</v>
      </c>
      <c r="B208" s="36">
        <f aca="true" t="shared" si="130" ref="B208:H208">SUM(B209:B212)</f>
        <v>1683</v>
      </c>
      <c r="C208" s="36">
        <f t="shared" si="130"/>
        <v>127</v>
      </c>
      <c r="D208" s="36">
        <f t="shared" si="130"/>
        <v>98</v>
      </c>
      <c r="E208" s="36">
        <f t="shared" si="130"/>
        <v>9</v>
      </c>
      <c r="F208" s="36">
        <f t="shared" si="130"/>
        <v>20</v>
      </c>
      <c r="G208" s="36">
        <f t="shared" si="130"/>
        <v>1</v>
      </c>
      <c r="H208" s="36">
        <f t="shared" si="130"/>
        <v>1555</v>
      </c>
      <c r="I208" s="43"/>
    </row>
    <row r="209" spans="1:9" ht="25.5" customHeight="1">
      <c r="A209" s="39" t="s">
        <v>319</v>
      </c>
      <c r="B209" s="38">
        <f aca="true" t="shared" si="131" ref="B209:B212">C209+G209+H209</f>
        <v>1</v>
      </c>
      <c r="C209" s="38"/>
      <c r="D209" s="36"/>
      <c r="E209" s="36"/>
      <c r="F209" s="36"/>
      <c r="G209" s="36">
        <v>1</v>
      </c>
      <c r="H209" s="36"/>
      <c r="I209" s="43"/>
    </row>
    <row r="210" spans="1:9" ht="25.5" customHeight="1">
      <c r="A210" s="39" t="s">
        <v>320</v>
      </c>
      <c r="B210" s="38">
        <f t="shared" si="131"/>
        <v>55</v>
      </c>
      <c r="C210" s="38"/>
      <c r="D210" s="36"/>
      <c r="E210" s="36"/>
      <c r="F210" s="36"/>
      <c r="G210" s="36"/>
      <c r="H210" s="36">
        <v>55</v>
      </c>
      <c r="I210" s="43"/>
    </row>
    <row r="211" spans="1:9" ht="25.5" customHeight="1">
      <c r="A211" s="37" t="s">
        <v>321</v>
      </c>
      <c r="B211" s="38">
        <f t="shared" si="131"/>
        <v>127</v>
      </c>
      <c r="C211" s="38">
        <f aca="true" t="shared" si="132" ref="C211:C216">SUM(D211:F211)</f>
        <v>127</v>
      </c>
      <c r="D211" s="36">
        <v>98</v>
      </c>
      <c r="E211" s="36">
        <v>9</v>
      </c>
      <c r="F211" s="36">
        <v>20</v>
      </c>
      <c r="G211" s="36">
        <v>0</v>
      </c>
      <c r="H211" s="36">
        <v>0</v>
      </c>
      <c r="I211" s="44"/>
    </row>
    <row r="212" spans="1:9" ht="25.5" customHeight="1">
      <c r="A212" s="39" t="s">
        <v>322</v>
      </c>
      <c r="B212" s="38">
        <f t="shared" si="131"/>
        <v>1500</v>
      </c>
      <c r="C212" s="38"/>
      <c r="D212" s="36"/>
      <c r="E212" s="36"/>
      <c r="F212" s="36"/>
      <c r="G212" s="36"/>
      <c r="H212" s="36">
        <v>1500</v>
      </c>
      <c r="I212" s="43"/>
    </row>
    <row r="213" spans="1:9" ht="25.5" customHeight="1">
      <c r="A213" s="37" t="s">
        <v>323</v>
      </c>
      <c r="B213" s="36">
        <f aca="true" t="shared" si="133" ref="B213:H213">SUM(B214:B216)</f>
        <v>1479</v>
      </c>
      <c r="C213" s="36">
        <f t="shared" si="133"/>
        <v>1406</v>
      </c>
      <c r="D213" s="36">
        <f t="shared" si="133"/>
        <v>916</v>
      </c>
      <c r="E213" s="36">
        <f t="shared" si="133"/>
        <v>45</v>
      </c>
      <c r="F213" s="36">
        <f t="shared" si="133"/>
        <v>445</v>
      </c>
      <c r="G213" s="36">
        <f t="shared" si="133"/>
        <v>73</v>
      </c>
      <c r="H213" s="36">
        <f t="shared" si="133"/>
        <v>0</v>
      </c>
      <c r="I213" s="43"/>
    </row>
    <row r="214" spans="1:9" ht="25.5" customHeight="1">
      <c r="A214" s="37" t="s">
        <v>324</v>
      </c>
      <c r="B214" s="38">
        <f aca="true" t="shared" si="134" ref="B214:B216">C214+G214+H214</f>
        <v>139</v>
      </c>
      <c r="C214" s="38">
        <f t="shared" si="132"/>
        <v>139</v>
      </c>
      <c r="D214" s="36">
        <v>132</v>
      </c>
      <c r="E214" s="36">
        <v>7</v>
      </c>
      <c r="F214" s="36">
        <v>0</v>
      </c>
      <c r="G214" s="36">
        <v>0</v>
      </c>
      <c r="H214" s="36">
        <v>0</v>
      </c>
      <c r="I214" s="43"/>
    </row>
    <row r="215" spans="1:9" ht="68.25" customHeight="1">
      <c r="A215" s="37" t="s">
        <v>325</v>
      </c>
      <c r="B215" s="38">
        <f t="shared" si="134"/>
        <v>510</v>
      </c>
      <c r="C215" s="38">
        <f t="shared" si="132"/>
        <v>445</v>
      </c>
      <c r="D215" s="36">
        <v>0</v>
      </c>
      <c r="E215" s="36">
        <v>0</v>
      </c>
      <c r="F215" s="36">
        <v>445</v>
      </c>
      <c r="G215" s="36">
        <v>65</v>
      </c>
      <c r="H215" s="36">
        <v>0</v>
      </c>
      <c r="I215" s="44"/>
    </row>
    <row r="216" spans="1:9" ht="25.5" customHeight="1">
      <c r="A216" s="37" t="s">
        <v>326</v>
      </c>
      <c r="B216" s="38">
        <f t="shared" si="134"/>
        <v>830</v>
      </c>
      <c r="C216" s="38">
        <f t="shared" si="132"/>
        <v>822</v>
      </c>
      <c r="D216" s="36">
        <v>784</v>
      </c>
      <c r="E216" s="36">
        <v>38</v>
      </c>
      <c r="F216" s="36">
        <v>0</v>
      </c>
      <c r="G216" s="36">
        <v>8</v>
      </c>
      <c r="H216" s="36">
        <v>0</v>
      </c>
      <c r="I216" s="43"/>
    </row>
    <row r="217" spans="1:9" ht="25.5" customHeight="1">
      <c r="A217" s="39" t="s">
        <v>327</v>
      </c>
      <c r="B217" s="36">
        <f aca="true" t="shared" si="135" ref="B217:H217">SUM(B218:B219)</f>
        <v>4732</v>
      </c>
      <c r="C217" s="36">
        <f t="shared" si="135"/>
        <v>0</v>
      </c>
      <c r="D217" s="36">
        <f t="shared" si="135"/>
        <v>0</v>
      </c>
      <c r="E217" s="36">
        <f t="shared" si="135"/>
        <v>0</v>
      </c>
      <c r="F217" s="36">
        <f t="shared" si="135"/>
        <v>0</v>
      </c>
      <c r="G217" s="36">
        <f t="shared" si="135"/>
        <v>0</v>
      </c>
      <c r="H217" s="36">
        <f t="shared" si="135"/>
        <v>4732</v>
      </c>
      <c r="I217" s="43"/>
    </row>
    <row r="218" spans="1:9" ht="25.5" customHeight="1">
      <c r="A218" s="39" t="s">
        <v>328</v>
      </c>
      <c r="B218" s="38">
        <f aca="true" t="shared" si="136" ref="B218:B222">C218+G218+H218</f>
        <v>710</v>
      </c>
      <c r="C218" s="38"/>
      <c r="D218" s="36"/>
      <c r="E218" s="36"/>
      <c r="F218" s="36"/>
      <c r="G218" s="36"/>
      <c r="H218" s="36">
        <v>710</v>
      </c>
      <c r="I218" s="43"/>
    </row>
    <row r="219" spans="1:9" ht="25.5" customHeight="1">
      <c r="A219" s="39" t="s">
        <v>329</v>
      </c>
      <c r="B219" s="38">
        <f t="shared" si="136"/>
        <v>4022</v>
      </c>
      <c r="C219" s="38"/>
      <c r="D219" s="36"/>
      <c r="E219" s="36"/>
      <c r="F219" s="36"/>
      <c r="G219" s="36"/>
      <c r="H219" s="36">
        <v>4022</v>
      </c>
      <c r="I219" s="43"/>
    </row>
    <row r="220" spans="1:9" ht="25.5" customHeight="1">
      <c r="A220" s="37" t="s">
        <v>330</v>
      </c>
      <c r="B220" s="36">
        <f aca="true" t="shared" si="137" ref="B220:H220">B221+B223</f>
        <v>2315</v>
      </c>
      <c r="C220" s="36">
        <f t="shared" si="137"/>
        <v>1795</v>
      </c>
      <c r="D220" s="36">
        <f t="shared" si="137"/>
        <v>1642</v>
      </c>
      <c r="E220" s="36">
        <f t="shared" si="137"/>
        <v>21</v>
      </c>
      <c r="F220" s="36">
        <f t="shared" si="137"/>
        <v>132</v>
      </c>
      <c r="G220" s="36">
        <f t="shared" si="137"/>
        <v>520</v>
      </c>
      <c r="H220" s="36">
        <f t="shared" si="137"/>
        <v>0</v>
      </c>
      <c r="I220" s="43"/>
    </row>
    <row r="221" spans="1:9" ht="25.5" customHeight="1">
      <c r="A221" s="39" t="s">
        <v>331</v>
      </c>
      <c r="B221" s="36">
        <f aca="true" t="shared" si="138" ref="B221:H221">SUM(B222)</f>
        <v>520</v>
      </c>
      <c r="C221" s="36">
        <f t="shared" si="138"/>
        <v>0</v>
      </c>
      <c r="D221" s="36">
        <f t="shared" si="138"/>
        <v>0</v>
      </c>
      <c r="E221" s="36">
        <f t="shared" si="138"/>
        <v>0</v>
      </c>
      <c r="F221" s="36">
        <f t="shared" si="138"/>
        <v>0</v>
      </c>
      <c r="G221" s="36">
        <f t="shared" si="138"/>
        <v>520</v>
      </c>
      <c r="H221" s="36">
        <f t="shared" si="138"/>
        <v>0</v>
      </c>
      <c r="I221" s="43"/>
    </row>
    <row r="222" spans="1:9" ht="25.5" customHeight="1">
      <c r="A222" s="39" t="s">
        <v>332</v>
      </c>
      <c r="B222" s="38">
        <f t="shared" si="136"/>
        <v>520</v>
      </c>
      <c r="C222" s="38"/>
      <c r="D222" s="36"/>
      <c r="E222" s="36"/>
      <c r="F222" s="36"/>
      <c r="G222" s="36">
        <v>520</v>
      </c>
      <c r="H222" s="36"/>
      <c r="I222" s="43"/>
    </row>
    <row r="223" spans="1:9" ht="25.5" customHeight="1">
      <c r="A223" s="37" t="s">
        <v>333</v>
      </c>
      <c r="B223" s="36">
        <f aca="true" t="shared" si="139" ref="B223:H223">SUM(B224)</f>
        <v>1795</v>
      </c>
      <c r="C223" s="36">
        <f t="shared" si="139"/>
        <v>1795</v>
      </c>
      <c r="D223" s="36">
        <f t="shared" si="139"/>
        <v>1642</v>
      </c>
      <c r="E223" s="36">
        <f t="shared" si="139"/>
        <v>21</v>
      </c>
      <c r="F223" s="36">
        <f t="shared" si="139"/>
        <v>132</v>
      </c>
      <c r="G223" s="36">
        <f t="shared" si="139"/>
        <v>0</v>
      </c>
      <c r="H223" s="36">
        <f t="shared" si="139"/>
        <v>0</v>
      </c>
      <c r="I223" s="43"/>
    </row>
    <row r="224" spans="1:9" ht="40.5" customHeight="1">
      <c r="A224" s="37" t="s">
        <v>334</v>
      </c>
      <c r="B224" s="38">
        <f>C224+G224+H224</f>
        <v>1795</v>
      </c>
      <c r="C224" s="38">
        <f aca="true" t="shared" si="140" ref="C224:C228">SUM(D224:F224)</f>
        <v>1795</v>
      </c>
      <c r="D224" s="36">
        <f>1160+482</f>
        <v>1642</v>
      </c>
      <c r="E224" s="36">
        <v>21</v>
      </c>
      <c r="F224" s="36">
        <v>132</v>
      </c>
      <c r="G224" s="36">
        <v>0</v>
      </c>
      <c r="H224" s="36">
        <v>0</v>
      </c>
      <c r="I224" s="44"/>
    </row>
    <row r="225" spans="1:9" ht="25.5" customHeight="1">
      <c r="A225" s="37" t="s">
        <v>335</v>
      </c>
      <c r="B225" s="36">
        <f aca="true" t="shared" si="141" ref="B225:H225">B226+B236+B242+B246+B252+B254+B257</f>
        <v>37289</v>
      </c>
      <c r="C225" s="36">
        <f t="shared" si="141"/>
        <v>20037</v>
      </c>
      <c r="D225" s="36">
        <f t="shared" si="141"/>
        <v>16098</v>
      </c>
      <c r="E225" s="36">
        <f t="shared" si="141"/>
        <v>429</v>
      </c>
      <c r="F225" s="36">
        <f t="shared" si="141"/>
        <v>3510</v>
      </c>
      <c r="G225" s="36">
        <f t="shared" si="141"/>
        <v>3639</v>
      </c>
      <c r="H225" s="36">
        <f t="shared" si="141"/>
        <v>13613</v>
      </c>
      <c r="I225" s="43"/>
    </row>
    <row r="226" spans="1:9" ht="25.5" customHeight="1">
      <c r="A226" s="37" t="s">
        <v>336</v>
      </c>
      <c r="B226" s="36">
        <f aca="true" t="shared" si="142" ref="B226:H226">SUM(B227:B235)</f>
        <v>11574</v>
      </c>
      <c r="C226" s="36">
        <f t="shared" si="142"/>
        <v>7735</v>
      </c>
      <c r="D226" s="36">
        <f t="shared" si="142"/>
        <v>6707</v>
      </c>
      <c r="E226" s="36">
        <f t="shared" si="142"/>
        <v>207</v>
      </c>
      <c r="F226" s="36">
        <f t="shared" si="142"/>
        <v>821</v>
      </c>
      <c r="G226" s="36">
        <f t="shared" si="142"/>
        <v>635</v>
      </c>
      <c r="H226" s="36">
        <f t="shared" si="142"/>
        <v>3204</v>
      </c>
      <c r="I226" s="43"/>
    </row>
    <row r="227" spans="1:9" ht="25.5" customHeight="1">
      <c r="A227" s="37" t="s">
        <v>337</v>
      </c>
      <c r="B227" s="38">
        <f aca="true" t="shared" si="143" ref="B227:B235">C227+G227+H227</f>
        <v>158</v>
      </c>
      <c r="C227" s="38">
        <f t="shared" si="140"/>
        <v>158</v>
      </c>
      <c r="D227" s="36">
        <v>147</v>
      </c>
      <c r="E227" s="36">
        <v>11</v>
      </c>
      <c r="F227" s="36">
        <v>0</v>
      </c>
      <c r="G227" s="36">
        <v>0</v>
      </c>
      <c r="H227" s="36">
        <v>0</v>
      </c>
      <c r="I227" s="43"/>
    </row>
    <row r="228" spans="1:9" ht="25.5" customHeight="1">
      <c r="A228" s="37" t="s">
        <v>338</v>
      </c>
      <c r="B228" s="38">
        <f t="shared" si="143"/>
        <v>6155</v>
      </c>
      <c r="C228" s="38">
        <f t="shared" si="140"/>
        <v>6155</v>
      </c>
      <c r="D228" s="36">
        <f>3912+2047</f>
        <v>5959</v>
      </c>
      <c r="E228" s="36">
        <v>196</v>
      </c>
      <c r="F228" s="36">
        <v>0</v>
      </c>
      <c r="G228" s="36">
        <v>0</v>
      </c>
      <c r="H228" s="36">
        <v>0</v>
      </c>
      <c r="I228" s="43"/>
    </row>
    <row r="229" spans="1:9" ht="25.5" customHeight="1">
      <c r="A229" s="39" t="s">
        <v>339</v>
      </c>
      <c r="B229" s="38">
        <f t="shared" si="143"/>
        <v>224</v>
      </c>
      <c r="C229" s="38"/>
      <c r="D229" s="36"/>
      <c r="E229" s="36"/>
      <c r="F229" s="36"/>
      <c r="G229" s="36"/>
      <c r="H229" s="36">
        <v>224</v>
      </c>
      <c r="I229" s="43"/>
    </row>
    <row r="230" spans="1:9" ht="25.5" customHeight="1">
      <c r="A230" s="39" t="s">
        <v>340</v>
      </c>
      <c r="B230" s="38">
        <f t="shared" si="143"/>
        <v>99</v>
      </c>
      <c r="C230" s="38"/>
      <c r="D230" s="36"/>
      <c r="E230" s="36"/>
      <c r="F230" s="36"/>
      <c r="G230" s="36"/>
      <c r="H230" s="36">
        <v>99</v>
      </c>
      <c r="I230" s="43"/>
    </row>
    <row r="231" spans="1:9" ht="25.5" customHeight="1">
      <c r="A231" s="39" t="s">
        <v>341</v>
      </c>
      <c r="B231" s="38">
        <f t="shared" si="143"/>
        <v>1164</v>
      </c>
      <c r="C231" s="38"/>
      <c r="D231" s="36"/>
      <c r="E231" s="36"/>
      <c r="F231" s="36"/>
      <c r="G231" s="36"/>
      <c r="H231" s="36">
        <v>1164</v>
      </c>
      <c r="I231" s="43"/>
    </row>
    <row r="232" spans="1:9" ht="25.5" customHeight="1">
      <c r="A232" s="39" t="s">
        <v>342</v>
      </c>
      <c r="B232" s="38">
        <f t="shared" si="143"/>
        <v>200</v>
      </c>
      <c r="C232" s="38">
        <f aca="true" t="shared" si="144" ref="C232:C238">SUM(D232:F232)</f>
        <v>200</v>
      </c>
      <c r="D232" s="36">
        <v>0</v>
      </c>
      <c r="E232" s="36">
        <v>0</v>
      </c>
      <c r="F232" s="36">
        <v>200</v>
      </c>
      <c r="G232" s="36">
        <v>0</v>
      </c>
      <c r="H232" s="36">
        <v>0</v>
      </c>
      <c r="I232" s="43"/>
    </row>
    <row r="233" spans="1:9" ht="25.5" customHeight="1">
      <c r="A233" s="39" t="s">
        <v>343</v>
      </c>
      <c r="B233" s="38">
        <f t="shared" si="143"/>
        <v>1225</v>
      </c>
      <c r="C233" s="38"/>
      <c r="D233" s="36"/>
      <c r="E233" s="36"/>
      <c r="F233" s="36"/>
      <c r="G233" s="36">
        <v>225</v>
      </c>
      <c r="H233" s="36">
        <v>1000</v>
      </c>
      <c r="I233" s="43"/>
    </row>
    <row r="234" spans="1:9" ht="25.5" customHeight="1">
      <c r="A234" s="39" t="s">
        <v>344</v>
      </c>
      <c r="B234" s="38">
        <f t="shared" si="143"/>
        <v>717</v>
      </c>
      <c r="C234" s="38"/>
      <c r="D234" s="36"/>
      <c r="E234" s="36"/>
      <c r="F234" s="36"/>
      <c r="G234" s="36"/>
      <c r="H234" s="36">
        <v>717</v>
      </c>
      <c r="I234" s="43"/>
    </row>
    <row r="235" spans="1:9" ht="150.75" customHeight="1">
      <c r="A235" s="37" t="s">
        <v>345</v>
      </c>
      <c r="B235" s="38">
        <f t="shared" si="143"/>
        <v>1632</v>
      </c>
      <c r="C235" s="38">
        <f t="shared" si="144"/>
        <v>1222</v>
      </c>
      <c r="D235" s="36">
        <v>601</v>
      </c>
      <c r="E235" s="36">
        <v>0</v>
      </c>
      <c r="F235" s="36">
        <v>621</v>
      </c>
      <c r="G235" s="36">
        <v>410</v>
      </c>
      <c r="H235" s="36">
        <v>0</v>
      </c>
      <c r="I235" s="54"/>
    </row>
    <row r="236" spans="1:9" ht="25.5" customHeight="1">
      <c r="A236" s="37" t="s">
        <v>346</v>
      </c>
      <c r="B236" s="36">
        <f aca="true" t="shared" si="145" ref="B236:H236">SUM(B237:B241)</f>
        <v>5826</v>
      </c>
      <c r="C236" s="36">
        <f t="shared" si="145"/>
        <v>5192</v>
      </c>
      <c r="D236" s="36">
        <f t="shared" si="145"/>
        <v>4219</v>
      </c>
      <c r="E236" s="36">
        <f t="shared" si="145"/>
        <v>131</v>
      </c>
      <c r="F236" s="36">
        <f t="shared" si="145"/>
        <v>842</v>
      </c>
      <c r="G236" s="36">
        <f t="shared" si="145"/>
        <v>77</v>
      </c>
      <c r="H236" s="36">
        <f t="shared" si="145"/>
        <v>557</v>
      </c>
      <c r="I236" s="43"/>
    </row>
    <row r="237" spans="1:9" ht="25.5" customHeight="1">
      <c r="A237" s="37" t="s">
        <v>347</v>
      </c>
      <c r="B237" s="38">
        <f aca="true" t="shared" si="146" ref="B237:B241">C237+G237+H237</f>
        <v>112</v>
      </c>
      <c r="C237" s="38">
        <f t="shared" si="144"/>
        <v>112</v>
      </c>
      <c r="D237" s="36">
        <v>104</v>
      </c>
      <c r="E237" s="36">
        <v>8</v>
      </c>
      <c r="F237" s="36">
        <v>0</v>
      </c>
      <c r="G237" s="36">
        <v>0</v>
      </c>
      <c r="H237" s="36">
        <v>0</v>
      </c>
      <c r="I237" s="43"/>
    </row>
    <row r="238" spans="1:9" ht="25.5" customHeight="1">
      <c r="A238" s="37" t="s">
        <v>348</v>
      </c>
      <c r="B238" s="38">
        <f t="shared" si="146"/>
        <v>4238</v>
      </c>
      <c r="C238" s="38">
        <f t="shared" si="144"/>
        <v>4238</v>
      </c>
      <c r="D238" s="36">
        <f>2815+1300</f>
        <v>4115</v>
      </c>
      <c r="E238" s="36">
        <v>123</v>
      </c>
      <c r="F238" s="36">
        <v>0</v>
      </c>
      <c r="G238" s="36">
        <v>0</v>
      </c>
      <c r="H238" s="36">
        <v>0</v>
      </c>
      <c r="I238" s="43"/>
    </row>
    <row r="239" spans="1:9" ht="25.5" customHeight="1">
      <c r="A239" s="39" t="s">
        <v>349</v>
      </c>
      <c r="B239" s="38">
        <f t="shared" si="146"/>
        <v>557</v>
      </c>
      <c r="C239" s="38"/>
      <c r="D239" s="36"/>
      <c r="E239" s="36"/>
      <c r="F239" s="36"/>
      <c r="G239" s="36"/>
      <c r="H239" s="36">
        <v>557</v>
      </c>
      <c r="I239" s="43"/>
    </row>
    <row r="240" spans="1:9" ht="25.5" customHeight="1">
      <c r="A240" s="37" t="s">
        <v>350</v>
      </c>
      <c r="B240" s="38">
        <f t="shared" si="146"/>
        <v>5</v>
      </c>
      <c r="C240" s="38">
        <f aca="true" t="shared" si="147" ref="C240:C245">SUM(D240:F240)</f>
        <v>5</v>
      </c>
      <c r="D240" s="36">
        <v>0</v>
      </c>
      <c r="E240" s="36">
        <v>0</v>
      </c>
      <c r="F240" s="36">
        <v>5</v>
      </c>
      <c r="G240" s="36">
        <v>0</v>
      </c>
      <c r="H240" s="36">
        <v>0</v>
      </c>
      <c r="I240" s="44"/>
    </row>
    <row r="241" spans="1:9" ht="33.75" customHeight="1">
      <c r="A241" s="37" t="s">
        <v>351</v>
      </c>
      <c r="B241" s="38">
        <f t="shared" si="146"/>
        <v>914</v>
      </c>
      <c r="C241" s="38">
        <f t="shared" si="147"/>
        <v>837</v>
      </c>
      <c r="D241" s="36">
        <v>0</v>
      </c>
      <c r="E241" s="36">
        <v>0</v>
      </c>
      <c r="F241" s="36">
        <f>500+300+25+12</f>
        <v>837</v>
      </c>
      <c r="G241" s="36">
        <f>77</f>
        <v>77</v>
      </c>
      <c r="H241" s="36">
        <v>0</v>
      </c>
      <c r="I241" s="44"/>
    </row>
    <row r="242" spans="1:9" ht="25.5" customHeight="1">
      <c r="A242" s="37" t="s">
        <v>352</v>
      </c>
      <c r="B242" s="36">
        <f aca="true" t="shared" si="148" ref="B242:H242">SUM(B243:B245)</f>
        <v>5292</v>
      </c>
      <c r="C242" s="36">
        <f t="shared" si="148"/>
        <v>5092</v>
      </c>
      <c r="D242" s="36">
        <f t="shared" si="148"/>
        <v>5014</v>
      </c>
      <c r="E242" s="36">
        <f t="shared" si="148"/>
        <v>78</v>
      </c>
      <c r="F242" s="36">
        <f t="shared" si="148"/>
        <v>0</v>
      </c>
      <c r="G242" s="36">
        <f t="shared" si="148"/>
        <v>0</v>
      </c>
      <c r="H242" s="36">
        <f t="shared" si="148"/>
        <v>200</v>
      </c>
      <c r="I242" s="43"/>
    </row>
    <row r="243" spans="1:9" ht="25.5" customHeight="1">
      <c r="A243" s="37" t="s">
        <v>353</v>
      </c>
      <c r="B243" s="38">
        <f aca="true" t="shared" si="149" ref="B243:B245">C243+G243+H243</f>
        <v>120</v>
      </c>
      <c r="C243" s="38">
        <f t="shared" si="147"/>
        <v>120</v>
      </c>
      <c r="D243" s="36">
        <v>111</v>
      </c>
      <c r="E243" s="36">
        <v>9</v>
      </c>
      <c r="F243" s="36">
        <v>0</v>
      </c>
      <c r="G243" s="36">
        <v>0</v>
      </c>
      <c r="H243" s="36">
        <v>0</v>
      </c>
      <c r="I243" s="43"/>
    </row>
    <row r="244" spans="1:9" ht="25.5" customHeight="1">
      <c r="A244" s="37" t="s">
        <v>354</v>
      </c>
      <c r="B244" s="38">
        <f t="shared" si="149"/>
        <v>482</v>
      </c>
      <c r="C244" s="38">
        <f t="shared" si="147"/>
        <v>282</v>
      </c>
      <c r="D244" s="36">
        <v>276</v>
      </c>
      <c r="E244" s="36">
        <v>6</v>
      </c>
      <c r="F244" s="36">
        <v>0</v>
      </c>
      <c r="G244" s="36">
        <v>0</v>
      </c>
      <c r="H244" s="36">
        <v>200</v>
      </c>
      <c r="I244" s="43"/>
    </row>
    <row r="245" spans="1:9" ht="25.5" customHeight="1">
      <c r="A245" s="37" t="s">
        <v>355</v>
      </c>
      <c r="B245" s="38">
        <f t="shared" si="149"/>
        <v>4690</v>
      </c>
      <c r="C245" s="38">
        <f t="shared" si="147"/>
        <v>4690</v>
      </c>
      <c r="D245" s="36">
        <f>2227+2400</f>
        <v>4627</v>
      </c>
      <c r="E245" s="36">
        <v>63</v>
      </c>
      <c r="F245" s="36">
        <v>0</v>
      </c>
      <c r="G245" s="36">
        <v>0</v>
      </c>
      <c r="H245" s="36">
        <v>0</v>
      </c>
      <c r="I245" s="43"/>
    </row>
    <row r="246" spans="1:9" ht="25.5" customHeight="1">
      <c r="A246" s="37" t="s">
        <v>356</v>
      </c>
      <c r="B246" s="36">
        <f aca="true" t="shared" si="150" ref="B246:H246">SUM(B247:B251)</f>
        <v>9489</v>
      </c>
      <c r="C246" s="36">
        <f t="shared" si="150"/>
        <v>918</v>
      </c>
      <c r="D246" s="36">
        <f t="shared" si="150"/>
        <v>158</v>
      </c>
      <c r="E246" s="36">
        <f t="shared" si="150"/>
        <v>13</v>
      </c>
      <c r="F246" s="36">
        <f t="shared" si="150"/>
        <v>747</v>
      </c>
      <c r="G246" s="36">
        <f t="shared" si="150"/>
        <v>1283</v>
      </c>
      <c r="H246" s="36">
        <f t="shared" si="150"/>
        <v>7288</v>
      </c>
      <c r="I246" s="43"/>
    </row>
    <row r="247" spans="1:9" ht="25.5" customHeight="1">
      <c r="A247" s="37" t="s">
        <v>357</v>
      </c>
      <c r="B247" s="38">
        <f aca="true" t="shared" si="151" ref="B247:B251">C247+G247+H247</f>
        <v>171</v>
      </c>
      <c r="C247" s="38">
        <f>SUM(D247:F247)</f>
        <v>171</v>
      </c>
      <c r="D247" s="36">
        <v>158</v>
      </c>
      <c r="E247" s="36">
        <v>13</v>
      </c>
      <c r="F247" s="36">
        <v>0</v>
      </c>
      <c r="G247" s="36">
        <v>0</v>
      </c>
      <c r="H247" s="36">
        <v>0</v>
      </c>
      <c r="I247" s="43"/>
    </row>
    <row r="248" spans="1:9" ht="25.5" customHeight="1">
      <c r="A248" s="39" t="s">
        <v>358</v>
      </c>
      <c r="B248" s="38">
        <f t="shared" si="151"/>
        <v>1229</v>
      </c>
      <c r="C248" s="38"/>
      <c r="D248" s="36"/>
      <c r="E248" s="36"/>
      <c r="F248" s="36"/>
      <c r="G248" s="36">
        <v>1109</v>
      </c>
      <c r="H248" s="36">
        <v>120</v>
      </c>
      <c r="I248" s="43"/>
    </row>
    <row r="249" spans="1:9" ht="25.5" customHeight="1">
      <c r="A249" s="39" t="s">
        <v>359</v>
      </c>
      <c r="B249" s="38">
        <f t="shared" si="151"/>
        <v>50</v>
      </c>
      <c r="C249" s="38"/>
      <c r="D249" s="36"/>
      <c r="E249" s="36"/>
      <c r="F249" s="36"/>
      <c r="G249" s="36">
        <v>50</v>
      </c>
      <c r="H249" s="36"/>
      <c r="I249" s="43"/>
    </row>
    <row r="250" spans="1:9" ht="25.5" customHeight="1">
      <c r="A250" s="39" t="s">
        <v>360</v>
      </c>
      <c r="B250" s="38">
        <f t="shared" si="151"/>
        <v>7292</v>
      </c>
      <c r="C250" s="38"/>
      <c r="D250" s="36"/>
      <c r="E250" s="36"/>
      <c r="F250" s="36"/>
      <c r="G250" s="36">
        <v>124</v>
      </c>
      <c r="H250" s="36">
        <v>7168</v>
      </c>
      <c r="I250" s="43"/>
    </row>
    <row r="251" spans="1:9" ht="58.5" customHeight="1">
      <c r="A251" s="37" t="s">
        <v>361</v>
      </c>
      <c r="B251" s="38">
        <f t="shared" si="151"/>
        <v>747</v>
      </c>
      <c r="C251" s="38">
        <f aca="true" t="shared" si="152" ref="C251:C256">SUM(D251:F251)</f>
        <v>747</v>
      </c>
      <c r="D251" s="36">
        <v>0</v>
      </c>
      <c r="E251" s="36">
        <v>0</v>
      </c>
      <c r="F251" s="36">
        <v>747</v>
      </c>
      <c r="G251" s="36">
        <v>0</v>
      </c>
      <c r="H251" s="36">
        <v>0</v>
      </c>
      <c r="I251" s="44"/>
    </row>
    <row r="252" spans="1:9" ht="25.5" customHeight="1">
      <c r="A252" s="37" t="s">
        <v>362</v>
      </c>
      <c r="B252" s="36">
        <f aca="true" t="shared" si="153" ref="B252:H252">SUM(B253)</f>
        <v>633</v>
      </c>
      <c r="C252" s="36">
        <f t="shared" si="153"/>
        <v>100</v>
      </c>
      <c r="D252" s="36">
        <f t="shared" si="153"/>
        <v>0</v>
      </c>
      <c r="E252" s="36">
        <f t="shared" si="153"/>
        <v>0</v>
      </c>
      <c r="F252" s="36">
        <f t="shared" si="153"/>
        <v>100</v>
      </c>
      <c r="G252" s="36">
        <f t="shared" si="153"/>
        <v>0</v>
      </c>
      <c r="H252" s="36">
        <f t="shared" si="153"/>
        <v>533</v>
      </c>
      <c r="I252" s="43"/>
    </row>
    <row r="253" spans="1:9" ht="25.5" customHeight="1">
      <c r="A253" s="37" t="s">
        <v>363</v>
      </c>
      <c r="B253" s="38">
        <f aca="true" t="shared" si="154" ref="B253:B256">C253+G253+H253</f>
        <v>633</v>
      </c>
      <c r="C253" s="38">
        <f t="shared" si="152"/>
        <v>100</v>
      </c>
      <c r="D253" s="36">
        <v>0</v>
      </c>
      <c r="E253" s="36">
        <v>0</v>
      </c>
      <c r="F253" s="36">
        <v>100</v>
      </c>
      <c r="G253" s="36">
        <v>0</v>
      </c>
      <c r="H253" s="36">
        <v>533</v>
      </c>
      <c r="I253" s="44"/>
    </row>
    <row r="254" spans="1:9" ht="25.5" customHeight="1">
      <c r="A254" s="37" t="s">
        <v>364</v>
      </c>
      <c r="B254" s="36">
        <f aca="true" t="shared" si="155" ref="B254:H254">SUM(B255:B256)</f>
        <v>2751</v>
      </c>
      <c r="C254" s="36">
        <f t="shared" si="155"/>
        <v>500</v>
      </c>
      <c r="D254" s="36">
        <f t="shared" si="155"/>
        <v>0</v>
      </c>
      <c r="E254" s="36">
        <f t="shared" si="155"/>
        <v>0</v>
      </c>
      <c r="F254" s="36">
        <f t="shared" si="155"/>
        <v>500</v>
      </c>
      <c r="G254" s="36">
        <f t="shared" si="155"/>
        <v>580</v>
      </c>
      <c r="H254" s="36">
        <f t="shared" si="155"/>
        <v>1671</v>
      </c>
      <c r="I254" s="43"/>
    </row>
    <row r="255" spans="1:9" ht="25.5" customHeight="1">
      <c r="A255" s="39" t="s">
        <v>365</v>
      </c>
      <c r="B255" s="38">
        <f t="shared" si="154"/>
        <v>1630</v>
      </c>
      <c r="C255" s="38">
        <f t="shared" si="152"/>
        <v>200</v>
      </c>
      <c r="D255" s="36">
        <v>0</v>
      </c>
      <c r="E255" s="36">
        <v>0</v>
      </c>
      <c r="F255" s="36">
        <v>200</v>
      </c>
      <c r="G255" s="36">
        <v>180</v>
      </c>
      <c r="H255" s="36">
        <v>1250</v>
      </c>
      <c r="I255" s="44"/>
    </row>
    <row r="256" spans="1:9" ht="25.5" customHeight="1">
      <c r="A256" s="37" t="s">
        <v>366</v>
      </c>
      <c r="B256" s="38">
        <f t="shared" si="154"/>
        <v>1121</v>
      </c>
      <c r="C256" s="38">
        <f t="shared" si="152"/>
        <v>300</v>
      </c>
      <c r="D256" s="36">
        <v>0</v>
      </c>
      <c r="E256" s="36">
        <v>0</v>
      </c>
      <c r="F256" s="36">
        <v>300</v>
      </c>
      <c r="G256" s="36">
        <v>400</v>
      </c>
      <c r="H256" s="36">
        <v>421</v>
      </c>
      <c r="I256" s="44"/>
    </row>
    <row r="257" spans="1:9" ht="25.5" customHeight="1">
      <c r="A257" s="39" t="s">
        <v>367</v>
      </c>
      <c r="B257" s="36">
        <f aca="true" t="shared" si="156" ref="B257:H257">SUM(B258)</f>
        <v>1724</v>
      </c>
      <c r="C257" s="36">
        <f t="shared" si="156"/>
        <v>500</v>
      </c>
      <c r="D257" s="36">
        <f t="shared" si="156"/>
        <v>0</v>
      </c>
      <c r="E257" s="36">
        <f t="shared" si="156"/>
        <v>0</v>
      </c>
      <c r="F257" s="36">
        <f t="shared" si="156"/>
        <v>500</v>
      </c>
      <c r="G257" s="36">
        <f t="shared" si="156"/>
        <v>1064</v>
      </c>
      <c r="H257" s="36">
        <f t="shared" si="156"/>
        <v>160</v>
      </c>
      <c r="I257" s="43"/>
    </row>
    <row r="258" spans="1:9" s="26" customFormat="1" ht="25.5" customHeight="1">
      <c r="A258" s="39" t="s">
        <v>368</v>
      </c>
      <c r="B258" s="38">
        <f aca="true" t="shared" si="157" ref="B258:B263">C258+G258+H258</f>
        <v>1724</v>
      </c>
      <c r="C258" s="38">
        <f aca="true" t="shared" si="158" ref="C258:C262">SUM(D258:F258)</f>
        <v>500</v>
      </c>
      <c r="D258" s="36"/>
      <c r="E258" s="36"/>
      <c r="F258" s="36">
        <v>500</v>
      </c>
      <c r="G258" s="36">
        <v>1064</v>
      </c>
      <c r="H258" s="36">
        <v>160</v>
      </c>
      <c r="I258" s="44"/>
    </row>
    <row r="259" spans="1:9" ht="25.5" customHeight="1">
      <c r="A259" s="37" t="s">
        <v>369</v>
      </c>
      <c r="B259" s="36">
        <f aca="true" t="shared" si="159" ref="B259:H259">B260</f>
        <v>1941</v>
      </c>
      <c r="C259" s="36">
        <f t="shared" si="159"/>
        <v>1542</v>
      </c>
      <c r="D259" s="36">
        <f t="shared" si="159"/>
        <v>1254</v>
      </c>
      <c r="E259" s="36">
        <f t="shared" si="159"/>
        <v>25</v>
      </c>
      <c r="F259" s="36">
        <f t="shared" si="159"/>
        <v>263</v>
      </c>
      <c r="G259" s="36">
        <f t="shared" si="159"/>
        <v>399</v>
      </c>
      <c r="H259" s="36">
        <f t="shared" si="159"/>
        <v>0</v>
      </c>
      <c r="I259" s="43"/>
    </row>
    <row r="260" spans="1:9" ht="25.5" customHeight="1">
      <c r="A260" s="37" t="s">
        <v>370</v>
      </c>
      <c r="B260" s="36">
        <f aca="true" t="shared" si="160" ref="B260:H260">SUM(B261:B263)</f>
        <v>1941</v>
      </c>
      <c r="C260" s="36">
        <f t="shared" si="160"/>
        <v>1542</v>
      </c>
      <c r="D260" s="36">
        <f t="shared" si="160"/>
        <v>1254</v>
      </c>
      <c r="E260" s="36">
        <f t="shared" si="160"/>
        <v>25</v>
      </c>
      <c r="F260" s="36">
        <f t="shared" si="160"/>
        <v>263</v>
      </c>
      <c r="G260" s="36">
        <f t="shared" si="160"/>
        <v>399</v>
      </c>
      <c r="H260" s="36">
        <f t="shared" si="160"/>
        <v>0</v>
      </c>
      <c r="I260" s="43"/>
    </row>
    <row r="261" spans="1:9" ht="25.5" customHeight="1">
      <c r="A261" s="37" t="s">
        <v>371</v>
      </c>
      <c r="B261" s="38">
        <f t="shared" si="157"/>
        <v>421</v>
      </c>
      <c r="C261" s="38">
        <f t="shared" si="158"/>
        <v>421</v>
      </c>
      <c r="D261" s="36">
        <f>355+56</f>
        <v>411</v>
      </c>
      <c r="E261" s="36">
        <v>10</v>
      </c>
      <c r="F261" s="36">
        <v>0</v>
      </c>
      <c r="G261" s="36">
        <v>0</v>
      </c>
      <c r="H261" s="36">
        <v>0</v>
      </c>
      <c r="I261" s="43"/>
    </row>
    <row r="262" spans="1:9" ht="25.5" customHeight="1">
      <c r="A262" s="37" t="s">
        <v>372</v>
      </c>
      <c r="B262" s="38">
        <f t="shared" si="157"/>
        <v>1121</v>
      </c>
      <c r="C262" s="38">
        <f t="shared" si="158"/>
        <v>1121</v>
      </c>
      <c r="D262" s="36">
        <v>843</v>
      </c>
      <c r="E262" s="36">
        <v>15</v>
      </c>
      <c r="F262" s="36">
        <v>263</v>
      </c>
      <c r="G262" s="36">
        <v>0</v>
      </c>
      <c r="H262" s="36">
        <v>0</v>
      </c>
      <c r="I262" s="44"/>
    </row>
    <row r="263" spans="1:9" ht="25.5" customHeight="1">
      <c r="A263" s="39" t="s">
        <v>373</v>
      </c>
      <c r="B263" s="38">
        <f t="shared" si="157"/>
        <v>399</v>
      </c>
      <c r="C263" s="38"/>
      <c r="D263" s="36"/>
      <c r="E263" s="36"/>
      <c r="F263" s="36"/>
      <c r="G263" s="36">
        <f>1370-1000+29</f>
        <v>399</v>
      </c>
      <c r="H263" s="36"/>
      <c r="I263" s="43"/>
    </row>
    <row r="264" spans="1:9" ht="25.5" customHeight="1">
      <c r="A264" s="37" t="s">
        <v>374</v>
      </c>
      <c r="B264" s="36">
        <f aca="true" t="shared" si="161" ref="B264:H264">B265+B268</f>
        <v>455</v>
      </c>
      <c r="C264" s="36">
        <f t="shared" si="161"/>
        <v>155</v>
      </c>
      <c r="D264" s="36">
        <f t="shared" si="161"/>
        <v>110</v>
      </c>
      <c r="E264" s="36">
        <f t="shared" si="161"/>
        <v>6</v>
      </c>
      <c r="F264" s="36">
        <f t="shared" si="161"/>
        <v>39</v>
      </c>
      <c r="G264" s="36">
        <f t="shared" si="161"/>
        <v>300</v>
      </c>
      <c r="H264" s="36">
        <f t="shared" si="161"/>
        <v>0</v>
      </c>
      <c r="I264" s="43"/>
    </row>
    <row r="265" spans="1:9" ht="25.5" customHeight="1">
      <c r="A265" s="37" t="s">
        <v>375</v>
      </c>
      <c r="B265" s="36">
        <f aca="true" t="shared" si="162" ref="B265:H265">SUM(B266:B267)</f>
        <v>155</v>
      </c>
      <c r="C265" s="36">
        <f t="shared" si="162"/>
        <v>155</v>
      </c>
      <c r="D265" s="36">
        <f t="shared" si="162"/>
        <v>110</v>
      </c>
      <c r="E265" s="36">
        <f t="shared" si="162"/>
        <v>6</v>
      </c>
      <c r="F265" s="36">
        <f t="shared" si="162"/>
        <v>39</v>
      </c>
      <c r="G265" s="36">
        <f t="shared" si="162"/>
        <v>0</v>
      </c>
      <c r="H265" s="36">
        <f t="shared" si="162"/>
        <v>0</v>
      </c>
      <c r="I265" s="43"/>
    </row>
    <row r="266" spans="1:9" ht="25.5" customHeight="1">
      <c r="A266" s="37" t="s">
        <v>376</v>
      </c>
      <c r="B266" s="38">
        <f aca="true" t="shared" si="163" ref="B266:B269">C266+G266+H266</f>
        <v>146</v>
      </c>
      <c r="C266" s="38">
        <f aca="true" t="shared" si="164" ref="C266:C269">SUM(D266:F266)</f>
        <v>146</v>
      </c>
      <c r="D266" s="36">
        <f>67+43</f>
        <v>110</v>
      </c>
      <c r="E266" s="36">
        <v>6</v>
      </c>
      <c r="F266" s="36">
        <v>30</v>
      </c>
      <c r="G266" s="36">
        <v>0</v>
      </c>
      <c r="H266" s="36">
        <v>0</v>
      </c>
      <c r="I266" s="43"/>
    </row>
    <row r="267" spans="1:9" ht="25.5" customHeight="1">
      <c r="A267" s="37" t="s">
        <v>377</v>
      </c>
      <c r="B267" s="38">
        <f t="shared" si="163"/>
        <v>9</v>
      </c>
      <c r="C267" s="38">
        <f t="shared" si="164"/>
        <v>9</v>
      </c>
      <c r="D267" s="36">
        <v>0</v>
      </c>
      <c r="E267" s="36">
        <v>0</v>
      </c>
      <c r="F267" s="36">
        <v>9</v>
      </c>
      <c r="G267" s="36">
        <v>0</v>
      </c>
      <c r="H267" s="36">
        <v>0</v>
      </c>
      <c r="I267" s="44"/>
    </row>
    <row r="268" spans="1:9" ht="25.5" customHeight="1">
      <c r="A268" s="39" t="s">
        <v>378</v>
      </c>
      <c r="B268" s="36">
        <f aca="true" t="shared" si="165" ref="B268:H268">SUM(B269)</f>
        <v>300</v>
      </c>
      <c r="C268" s="36">
        <f t="shared" si="165"/>
        <v>0</v>
      </c>
      <c r="D268" s="36">
        <f t="shared" si="165"/>
        <v>0</v>
      </c>
      <c r="E268" s="36">
        <f t="shared" si="165"/>
        <v>0</v>
      </c>
      <c r="F268" s="36">
        <f t="shared" si="165"/>
        <v>0</v>
      </c>
      <c r="G268" s="36">
        <f t="shared" si="165"/>
        <v>300</v>
      </c>
      <c r="H268" s="36">
        <f t="shared" si="165"/>
        <v>0</v>
      </c>
      <c r="I268" s="43"/>
    </row>
    <row r="269" spans="1:9" s="26" customFormat="1" ht="25.5" customHeight="1">
      <c r="A269" s="39" t="s">
        <v>379</v>
      </c>
      <c r="B269" s="38">
        <f t="shared" si="163"/>
        <v>300</v>
      </c>
      <c r="C269" s="38">
        <f t="shared" si="164"/>
        <v>0</v>
      </c>
      <c r="D269" s="36"/>
      <c r="E269" s="36"/>
      <c r="F269" s="36"/>
      <c r="G269" s="36">
        <v>300</v>
      </c>
      <c r="H269" s="36"/>
      <c r="I269" s="44"/>
    </row>
    <row r="270" spans="1:9" s="26" customFormat="1" ht="25.5" customHeight="1">
      <c r="A270" s="37" t="s">
        <v>380</v>
      </c>
      <c r="B270" s="36">
        <f aca="true" t="shared" si="166" ref="B270:H270">B271+B273</f>
        <v>447</v>
      </c>
      <c r="C270" s="36">
        <f t="shared" si="166"/>
        <v>447</v>
      </c>
      <c r="D270" s="36">
        <f t="shared" si="166"/>
        <v>135</v>
      </c>
      <c r="E270" s="36">
        <f t="shared" si="166"/>
        <v>2</v>
      </c>
      <c r="F270" s="36">
        <f t="shared" si="166"/>
        <v>310</v>
      </c>
      <c r="G270" s="36">
        <f t="shared" si="166"/>
        <v>0</v>
      </c>
      <c r="H270" s="36">
        <f t="shared" si="166"/>
        <v>0</v>
      </c>
      <c r="I270" s="43"/>
    </row>
    <row r="271" spans="1:9" s="26" customFormat="1" ht="25.5" customHeight="1">
      <c r="A271" s="37" t="s">
        <v>381</v>
      </c>
      <c r="B271" s="36">
        <f aca="true" t="shared" si="167" ref="B271:H271">SUM(B272)</f>
        <v>137</v>
      </c>
      <c r="C271" s="36">
        <f t="shared" si="167"/>
        <v>137</v>
      </c>
      <c r="D271" s="36">
        <f t="shared" si="167"/>
        <v>135</v>
      </c>
      <c r="E271" s="36">
        <f t="shared" si="167"/>
        <v>2</v>
      </c>
      <c r="F271" s="36">
        <f t="shared" si="167"/>
        <v>0</v>
      </c>
      <c r="G271" s="36">
        <f t="shared" si="167"/>
        <v>0</v>
      </c>
      <c r="H271" s="36">
        <f t="shared" si="167"/>
        <v>0</v>
      </c>
      <c r="I271" s="43"/>
    </row>
    <row r="272" spans="1:9" s="26" customFormat="1" ht="25.5" customHeight="1">
      <c r="A272" s="37" t="s">
        <v>382</v>
      </c>
      <c r="B272" s="38">
        <f aca="true" t="shared" si="168" ref="B272:B278">C272+G272+H272</f>
        <v>137</v>
      </c>
      <c r="C272" s="38">
        <f aca="true" t="shared" si="169" ref="C272:C277">SUM(D272:F272)</f>
        <v>137</v>
      </c>
      <c r="D272" s="36">
        <f>95+40</f>
        <v>135</v>
      </c>
      <c r="E272" s="36">
        <v>2</v>
      </c>
      <c r="F272" s="36"/>
      <c r="G272" s="36">
        <v>0</v>
      </c>
      <c r="H272" s="36">
        <v>0</v>
      </c>
      <c r="I272" s="44"/>
    </row>
    <row r="273" spans="1:9" ht="25.5" customHeight="1">
      <c r="A273" s="37" t="s">
        <v>383</v>
      </c>
      <c r="B273" s="36">
        <f aca="true" t="shared" si="170" ref="B273:H273">SUM(B274)</f>
        <v>310</v>
      </c>
      <c r="C273" s="36">
        <f t="shared" si="170"/>
        <v>310</v>
      </c>
      <c r="D273" s="36">
        <f t="shared" si="170"/>
        <v>0</v>
      </c>
      <c r="E273" s="36">
        <f t="shared" si="170"/>
        <v>0</v>
      </c>
      <c r="F273" s="36">
        <f t="shared" si="170"/>
        <v>310</v>
      </c>
      <c r="G273" s="36">
        <f t="shared" si="170"/>
        <v>0</v>
      </c>
      <c r="H273" s="36">
        <f t="shared" si="170"/>
        <v>0</v>
      </c>
      <c r="I273" s="43"/>
    </row>
    <row r="274" spans="1:9" ht="25.5" customHeight="1">
      <c r="A274" s="37" t="s">
        <v>384</v>
      </c>
      <c r="B274" s="38">
        <f t="shared" si="168"/>
        <v>310</v>
      </c>
      <c r="C274" s="38">
        <f t="shared" si="169"/>
        <v>310</v>
      </c>
      <c r="D274" s="36">
        <v>0</v>
      </c>
      <c r="E274" s="36">
        <v>0</v>
      </c>
      <c r="F274" s="36">
        <v>310</v>
      </c>
      <c r="G274" s="36"/>
      <c r="H274" s="36">
        <v>0</v>
      </c>
      <c r="I274" s="44"/>
    </row>
    <row r="275" spans="1:9" ht="25.5" customHeight="1">
      <c r="A275" s="37" t="s">
        <v>385</v>
      </c>
      <c r="B275" s="36">
        <f aca="true" t="shared" si="171" ref="B275:H275">B276+B279+B282</f>
        <v>415</v>
      </c>
      <c r="C275" s="36">
        <f t="shared" si="171"/>
        <v>115</v>
      </c>
      <c r="D275" s="36">
        <f t="shared" si="171"/>
        <v>73</v>
      </c>
      <c r="E275" s="36">
        <f t="shared" si="171"/>
        <v>7</v>
      </c>
      <c r="F275" s="36">
        <f t="shared" si="171"/>
        <v>35</v>
      </c>
      <c r="G275" s="36">
        <f t="shared" si="171"/>
        <v>300</v>
      </c>
      <c r="H275" s="36">
        <f t="shared" si="171"/>
        <v>0</v>
      </c>
      <c r="I275" s="43"/>
    </row>
    <row r="276" spans="1:9" ht="25.5" customHeight="1">
      <c r="A276" s="37" t="s">
        <v>386</v>
      </c>
      <c r="B276" s="36">
        <f aca="true" t="shared" si="172" ref="B276:H276">SUM(B277:B278)</f>
        <v>310</v>
      </c>
      <c r="C276" s="36">
        <f t="shared" si="172"/>
        <v>10</v>
      </c>
      <c r="D276" s="36">
        <f t="shared" si="172"/>
        <v>0</v>
      </c>
      <c r="E276" s="36">
        <f t="shared" si="172"/>
        <v>0</v>
      </c>
      <c r="F276" s="36">
        <f t="shared" si="172"/>
        <v>10</v>
      </c>
      <c r="G276" s="36">
        <f t="shared" si="172"/>
        <v>300</v>
      </c>
      <c r="H276" s="36">
        <f t="shared" si="172"/>
        <v>0</v>
      </c>
      <c r="I276" s="43"/>
    </row>
    <row r="277" spans="1:9" ht="25.5" customHeight="1">
      <c r="A277" s="37" t="s">
        <v>387</v>
      </c>
      <c r="B277" s="38">
        <f t="shared" si="168"/>
        <v>10</v>
      </c>
      <c r="C277" s="38">
        <f t="shared" si="169"/>
        <v>10</v>
      </c>
      <c r="D277" s="36">
        <v>0</v>
      </c>
      <c r="E277" s="36">
        <v>0</v>
      </c>
      <c r="F277" s="36">
        <v>10</v>
      </c>
      <c r="G277" s="36">
        <v>0</v>
      </c>
      <c r="H277" s="36">
        <v>0</v>
      </c>
      <c r="I277" s="44"/>
    </row>
    <row r="278" spans="1:9" ht="25.5" customHeight="1">
      <c r="A278" s="39" t="s">
        <v>388</v>
      </c>
      <c r="B278" s="38">
        <f t="shared" si="168"/>
        <v>300</v>
      </c>
      <c r="C278" s="38"/>
      <c r="D278" s="36"/>
      <c r="E278" s="36"/>
      <c r="F278" s="36"/>
      <c r="G278" s="36">
        <f>300</f>
        <v>300</v>
      </c>
      <c r="H278" s="36"/>
      <c r="I278" s="43"/>
    </row>
    <row r="279" spans="1:9" ht="25.5" customHeight="1">
      <c r="A279" s="37" t="s">
        <v>389</v>
      </c>
      <c r="B279" s="36">
        <f aca="true" t="shared" si="173" ref="B279:H279">SUM(B280:B281)</f>
        <v>100</v>
      </c>
      <c r="C279" s="36">
        <f t="shared" si="173"/>
        <v>100</v>
      </c>
      <c r="D279" s="36">
        <f t="shared" si="173"/>
        <v>73</v>
      </c>
      <c r="E279" s="36">
        <f t="shared" si="173"/>
        <v>7</v>
      </c>
      <c r="F279" s="36">
        <f t="shared" si="173"/>
        <v>20</v>
      </c>
      <c r="G279" s="36">
        <f t="shared" si="173"/>
        <v>0</v>
      </c>
      <c r="H279" s="36">
        <f t="shared" si="173"/>
        <v>0</v>
      </c>
      <c r="I279" s="43"/>
    </row>
    <row r="280" spans="1:9" ht="25.5" customHeight="1">
      <c r="A280" s="37" t="s">
        <v>390</v>
      </c>
      <c r="B280" s="38">
        <f aca="true" t="shared" si="174" ref="B280:B283">C280+G280+H280</f>
        <v>80</v>
      </c>
      <c r="C280" s="38">
        <f aca="true" t="shared" si="175" ref="C280:C283">SUM(D280:F280)</f>
        <v>80</v>
      </c>
      <c r="D280" s="36">
        <v>73</v>
      </c>
      <c r="E280" s="36">
        <v>7</v>
      </c>
      <c r="F280" s="36">
        <v>0</v>
      </c>
      <c r="G280" s="36">
        <v>0</v>
      </c>
      <c r="H280" s="36">
        <v>0</v>
      </c>
      <c r="I280" s="43"/>
    </row>
    <row r="281" spans="1:9" ht="48.75" customHeight="1">
      <c r="A281" s="37" t="s">
        <v>391</v>
      </c>
      <c r="B281" s="38">
        <f t="shared" si="174"/>
        <v>20</v>
      </c>
      <c r="C281" s="38">
        <f t="shared" si="175"/>
        <v>20</v>
      </c>
      <c r="D281" s="36">
        <v>0</v>
      </c>
      <c r="E281" s="36">
        <v>0</v>
      </c>
      <c r="F281" s="36">
        <v>20</v>
      </c>
      <c r="G281" s="36">
        <v>0</v>
      </c>
      <c r="H281" s="36">
        <v>0</v>
      </c>
      <c r="I281" s="44"/>
    </row>
    <row r="282" spans="1:9" ht="25.5" customHeight="1">
      <c r="A282" s="37" t="s">
        <v>392</v>
      </c>
      <c r="B282" s="36">
        <f aca="true" t="shared" si="176" ref="B282:H282">SUM(B283)</f>
        <v>5</v>
      </c>
      <c r="C282" s="36">
        <f t="shared" si="176"/>
        <v>5</v>
      </c>
      <c r="D282" s="36">
        <f t="shared" si="176"/>
        <v>0</v>
      </c>
      <c r="E282" s="36">
        <f t="shared" si="176"/>
        <v>0</v>
      </c>
      <c r="F282" s="36">
        <f t="shared" si="176"/>
        <v>5</v>
      </c>
      <c r="G282" s="36">
        <f t="shared" si="176"/>
        <v>0</v>
      </c>
      <c r="H282" s="36">
        <f t="shared" si="176"/>
        <v>0</v>
      </c>
      <c r="I282" s="43"/>
    </row>
    <row r="283" spans="1:9" ht="25.5" customHeight="1">
      <c r="A283" s="37" t="s">
        <v>393</v>
      </c>
      <c r="B283" s="38">
        <f t="shared" si="174"/>
        <v>5</v>
      </c>
      <c r="C283" s="38">
        <f t="shared" si="175"/>
        <v>5</v>
      </c>
      <c r="D283" s="36">
        <v>0</v>
      </c>
      <c r="E283" s="36">
        <v>0</v>
      </c>
      <c r="F283" s="36">
        <v>5</v>
      </c>
      <c r="G283" s="36">
        <v>0</v>
      </c>
      <c r="H283" s="36">
        <v>0</v>
      </c>
      <c r="I283" s="44"/>
    </row>
    <row r="284" spans="1:9" ht="25.5" customHeight="1">
      <c r="A284" s="37" t="s">
        <v>394</v>
      </c>
      <c r="B284" s="36">
        <f aca="true" t="shared" si="177" ref="B284:H284">B285</f>
        <v>4000</v>
      </c>
      <c r="C284" s="36">
        <f t="shared" si="177"/>
        <v>4000</v>
      </c>
      <c r="D284" s="36">
        <f t="shared" si="177"/>
        <v>0</v>
      </c>
      <c r="E284" s="36">
        <f t="shared" si="177"/>
        <v>0</v>
      </c>
      <c r="F284" s="36">
        <f t="shared" si="177"/>
        <v>4000</v>
      </c>
      <c r="G284" s="36">
        <f t="shared" si="177"/>
        <v>0</v>
      </c>
      <c r="H284" s="36">
        <f t="shared" si="177"/>
        <v>0</v>
      </c>
      <c r="I284" s="43"/>
    </row>
    <row r="285" spans="1:9" ht="25.5" customHeight="1">
      <c r="A285" s="37" t="s">
        <v>395</v>
      </c>
      <c r="B285" s="36">
        <f aca="true" t="shared" si="178" ref="B285:H285">SUM(B286)</f>
        <v>4000</v>
      </c>
      <c r="C285" s="36">
        <f t="shared" si="178"/>
        <v>4000</v>
      </c>
      <c r="D285" s="36">
        <f t="shared" si="178"/>
        <v>0</v>
      </c>
      <c r="E285" s="36">
        <f t="shared" si="178"/>
        <v>0</v>
      </c>
      <c r="F285" s="36">
        <f t="shared" si="178"/>
        <v>4000</v>
      </c>
      <c r="G285" s="36">
        <f t="shared" si="178"/>
        <v>0</v>
      </c>
      <c r="H285" s="36">
        <f t="shared" si="178"/>
        <v>0</v>
      </c>
      <c r="I285" s="43"/>
    </row>
    <row r="286" spans="1:9" ht="25.5" customHeight="1">
      <c r="A286" s="37" t="s">
        <v>396</v>
      </c>
      <c r="B286" s="38">
        <f>C286+G286+H286</f>
        <v>4000</v>
      </c>
      <c r="C286" s="38">
        <f>SUM(D286:F286)</f>
        <v>4000</v>
      </c>
      <c r="D286" s="36">
        <v>0</v>
      </c>
      <c r="E286" s="36">
        <v>0</v>
      </c>
      <c r="F286" s="36">
        <v>4000</v>
      </c>
      <c r="G286" s="36">
        <v>0</v>
      </c>
      <c r="H286" s="36">
        <v>0</v>
      </c>
      <c r="I286" s="44"/>
    </row>
    <row r="287" spans="1:9" ht="25.5" customHeight="1">
      <c r="A287" s="37" t="s">
        <v>397</v>
      </c>
      <c r="B287" s="36">
        <f aca="true" t="shared" si="179" ref="B287:H287">B288</f>
        <v>103</v>
      </c>
      <c r="C287" s="36">
        <f t="shared" si="179"/>
        <v>103</v>
      </c>
      <c r="D287" s="36">
        <f t="shared" si="179"/>
        <v>98</v>
      </c>
      <c r="E287" s="36">
        <f t="shared" si="179"/>
        <v>5</v>
      </c>
      <c r="F287" s="36">
        <f t="shared" si="179"/>
        <v>0</v>
      </c>
      <c r="G287" s="36">
        <f t="shared" si="179"/>
        <v>0</v>
      </c>
      <c r="H287" s="36">
        <f t="shared" si="179"/>
        <v>0</v>
      </c>
      <c r="I287" s="43"/>
    </row>
    <row r="288" spans="1:9" ht="25.5" customHeight="1">
      <c r="A288" s="37" t="s">
        <v>398</v>
      </c>
      <c r="B288" s="36">
        <f aca="true" t="shared" si="180" ref="B288:H288">SUM(B289)</f>
        <v>103</v>
      </c>
      <c r="C288" s="36">
        <f t="shared" si="180"/>
        <v>103</v>
      </c>
      <c r="D288" s="36">
        <f t="shared" si="180"/>
        <v>98</v>
      </c>
      <c r="E288" s="36">
        <f t="shared" si="180"/>
        <v>5</v>
      </c>
      <c r="F288" s="36">
        <f t="shared" si="180"/>
        <v>0</v>
      </c>
      <c r="G288" s="36">
        <f t="shared" si="180"/>
        <v>0</v>
      </c>
      <c r="H288" s="36">
        <f t="shared" si="180"/>
        <v>0</v>
      </c>
      <c r="I288" s="43"/>
    </row>
    <row r="289" spans="1:9" ht="25.5" customHeight="1">
      <c r="A289" s="37" t="s">
        <v>399</v>
      </c>
      <c r="B289" s="38">
        <f>C289+G289+H289</f>
        <v>103</v>
      </c>
      <c r="C289" s="38">
        <f>SUM(D289:F289)</f>
        <v>103</v>
      </c>
      <c r="D289" s="36">
        <v>98</v>
      </c>
      <c r="E289" s="36">
        <v>5</v>
      </c>
      <c r="F289" s="36">
        <v>0</v>
      </c>
      <c r="G289" s="36">
        <v>0</v>
      </c>
      <c r="H289" s="36">
        <v>0</v>
      </c>
      <c r="I289" s="43"/>
    </row>
    <row r="290" spans="1:9" ht="25.5" customHeight="1">
      <c r="A290" s="37" t="s">
        <v>400</v>
      </c>
      <c r="B290" s="36">
        <f aca="true" t="shared" si="181" ref="B290:H290">B291</f>
        <v>1000</v>
      </c>
      <c r="C290" s="36">
        <f t="shared" si="181"/>
        <v>1000</v>
      </c>
      <c r="D290" s="36">
        <f t="shared" si="181"/>
        <v>0</v>
      </c>
      <c r="E290" s="36">
        <f t="shared" si="181"/>
        <v>0</v>
      </c>
      <c r="F290" s="36">
        <f t="shared" si="181"/>
        <v>1000</v>
      </c>
      <c r="G290" s="36">
        <f t="shared" si="181"/>
        <v>0</v>
      </c>
      <c r="H290" s="36">
        <f t="shared" si="181"/>
        <v>0</v>
      </c>
      <c r="I290" s="43"/>
    </row>
    <row r="291" spans="1:9" ht="25.5" customHeight="1">
      <c r="A291" s="37" t="s">
        <v>401</v>
      </c>
      <c r="B291" s="36">
        <f aca="true" t="shared" si="182" ref="B291:H291">SUM(B292)</f>
        <v>1000</v>
      </c>
      <c r="C291" s="36">
        <f t="shared" si="182"/>
        <v>1000</v>
      </c>
      <c r="D291" s="36">
        <f t="shared" si="182"/>
        <v>0</v>
      </c>
      <c r="E291" s="36">
        <f t="shared" si="182"/>
        <v>0</v>
      </c>
      <c r="F291" s="36">
        <f t="shared" si="182"/>
        <v>1000</v>
      </c>
      <c r="G291" s="36">
        <f t="shared" si="182"/>
        <v>0</v>
      </c>
      <c r="H291" s="36">
        <f t="shared" si="182"/>
        <v>0</v>
      </c>
      <c r="I291" s="43"/>
    </row>
    <row r="292" spans="1:9" ht="25.5" customHeight="1">
      <c r="A292" s="39" t="s">
        <v>402</v>
      </c>
      <c r="B292" s="38">
        <f aca="true" t="shared" si="183" ref="B292:B297">C292+G292+H292</f>
        <v>1000</v>
      </c>
      <c r="C292" s="38">
        <f aca="true" t="shared" si="184" ref="C292:C297">SUM(D292:F292)</f>
        <v>1000</v>
      </c>
      <c r="D292" s="36">
        <v>0</v>
      </c>
      <c r="E292" s="36">
        <v>0</v>
      </c>
      <c r="F292" s="36">
        <v>1000</v>
      </c>
      <c r="G292" s="36">
        <v>0</v>
      </c>
      <c r="H292" s="36">
        <v>0</v>
      </c>
      <c r="I292" s="44"/>
    </row>
    <row r="293" spans="1:9" ht="25.5" customHeight="1">
      <c r="A293" s="37" t="s">
        <v>403</v>
      </c>
      <c r="B293" s="36">
        <f aca="true" t="shared" si="185" ref="B293:H293">B296+B294+B298</f>
        <v>1475</v>
      </c>
      <c r="C293" s="36">
        <f t="shared" si="185"/>
        <v>1475</v>
      </c>
      <c r="D293" s="36">
        <f t="shared" si="185"/>
        <v>0</v>
      </c>
      <c r="E293" s="36">
        <f t="shared" si="185"/>
        <v>0</v>
      </c>
      <c r="F293" s="36">
        <f t="shared" si="185"/>
        <v>1475</v>
      </c>
      <c r="G293" s="36">
        <f t="shared" si="185"/>
        <v>0</v>
      </c>
      <c r="H293" s="36">
        <f t="shared" si="185"/>
        <v>0</v>
      </c>
      <c r="I293" s="43"/>
    </row>
    <row r="294" spans="1:9" ht="25.5" customHeight="1">
      <c r="A294" s="37" t="s">
        <v>404</v>
      </c>
      <c r="B294" s="36">
        <f aca="true" t="shared" si="186" ref="B294:H294">SUM(B295)</f>
        <v>55</v>
      </c>
      <c r="C294" s="36">
        <f t="shared" si="186"/>
        <v>55</v>
      </c>
      <c r="D294" s="36">
        <f t="shared" si="186"/>
        <v>0</v>
      </c>
      <c r="E294" s="36">
        <f t="shared" si="186"/>
        <v>0</v>
      </c>
      <c r="F294" s="36">
        <f t="shared" si="186"/>
        <v>55</v>
      </c>
      <c r="G294" s="36">
        <f t="shared" si="186"/>
        <v>0</v>
      </c>
      <c r="H294" s="36">
        <f t="shared" si="186"/>
        <v>0</v>
      </c>
      <c r="I294" s="43"/>
    </row>
    <row r="295" spans="1:9" ht="25.5" customHeight="1">
      <c r="A295" s="37" t="s">
        <v>405</v>
      </c>
      <c r="B295" s="38">
        <f t="shared" si="183"/>
        <v>55</v>
      </c>
      <c r="C295" s="38">
        <f t="shared" si="184"/>
        <v>55</v>
      </c>
      <c r="D295" s="36">
        <v>0</v>
      </c>
      <c r="E295" s="36">
        <v>0</v>
      </c>
      <c r="F295" s="36">
        <v>55</v>
      </c>
      <c r="G295" s="36">
        <v>0</v>
      </c>
      <c r="H295" s="36">
        <v>0</v>
      </c>
      <c r="I295" s="44"/>
    </row>
    <row r="296" spans="1:9" s="26" customFormat="1" ht="25.5" customHeight="1">
      <c r="A296" s="39" t="s">
        <v>406</v>
      </c>
      <c r="B296" s="36">
        <f aca="true" t="shared" si="187" ref="B296:H296">SUM(B297)</f>
        <v>500</v>
      </c>
      <c r="C296" s="36">
        <f t="shared" si="187"/>
        <v>500</v>
      </c>
      <c r="D296" s="36">
        <f t="shared" si="187"/>
        <v>0</v>
      </c>
      <c r="E296" s="36">
        <f t="shared" si="187"/>
        <v>0</v>
      </c>
      <c r="F296" s="36">
        <f t="shared" si="187"/>
        <v>500</v>
      </c>
      <c r="G296" s="36">
        <f t="shared" si="187"/>
        <v>0</v>
      </c>
      <c r="H296" s="36">
        <f t="shared" si="187"/>
        <v>0</v>
      </c>
      <c r="I296" s="43"/>
    </row>
    <row r="297" spans="1:9" s="26" customFormat="1" ht="25.5" customHeight="1">
      <c r="A297" s="39" t="s">
        <v>407</v>
      </c>
      <c r="B297" s="38">
        <f t="shared" si="183"/>
        <v>500</v>
      </c>
      <c r="C297" s="38">
        <f t="shared" si="184"/>
        <v>500</v>
      </c>
      <c r="D297" s="36">
        <v>0</v>
      </c>
      <c r="E297" s="36">
        <v>0</v>
      </c>
      <c r="F297" s="36">
        <v>500</v>
      </c>
      <c r="G297" s="36">
        <v>0</v>
      </c>
      <c r="H297" s="36">
        <v>0</v>
      </c>
      <c r="I297" s="44"/>
    </row>
    <row r="298" spans="1:9" s="26" customFormat="1" ht="25.5" customHeight="1">
      <c r="A298" s="39" t="s">
        <v>408</v>
      </c>
      <c r="B298" s="36">
        <f aca="true" t="shared" si="188" ref="B298:H298">SUM(B299)</f>
        <v>920</v>
      </c>
      <c r="C298" s="36">
        <f t="shared" si="188"/>
        <v>920</v>
      </c>
      <c r="D298" s="36">
        <f t="shared" si="188"/>
        <v>0</v>
      </c>
      <c r="E298" s="36">
        <f t="shared" si="188"/>
        <v>0</v>
      </c>
      <c r="F298" s="36">
        <f t="shared" si="188"/>
        <v>920</v>
      </c>
      <c r="G298" s="36">
        <f t="shared" si="188"/>
        <v>0</v>
      </c>
      <c r="H298" s="36">
        <f t="shared" si="188"/>
        <v>0</v>
      </c>
      <c r="I298" s="43"/>
    </row>
    <row r="299" spans="1:9" s="26" customFormat="1" ht="25.5" customHeight="1">
      <c r="A299" s="39" t="s">
        <v>409</v>
      </c>
      <c r="B299" s="38">
        <f>C299+G299+H299</f>
        <v>920</v>
      </c>
      <c r="C299" s="38">
        <f>SUM(D299:F299)</f>
        <v>920</v>
      </c>
      <c r="D299" s="36">
        <v>0</v>
      </c>
      <c r="E299" s="36">
        <v>0</v>
      </c>
      <c r="F299" s="36">
        <v>920</v>
      </c>
      <c r="G299" s="36">
        <v>0</v>
      </c>
      <c r="H299" s="36">
        <v>0</v>
      </c>
      <c r="I299" s="44"/>
    </row>
  </sheetData>
  <sheetProtection/>
  <mergeCells count="7">
    <mergeCell ref="A2:I2"/>
    <mergeCell ref="C4:F4"/>
    <mergeCell ref="A4:A6"/>
    <mergeCell ref="B4:B5"/>
    <mergeCell ref="G4:G5"/>
    <mergeCell ref="H4:H5"/>
    <mergeCell ref="I4:I5"/>
  </mergeCells>
  <printOptions horizontalCentered="1"/>
  <pageMargins left="0.39" right="0.39" top="0.59" bottom="0.71" header="0.51" footer="0.51"/>
  <pageSetup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showGridLines="0" tabSelected="1" workbookViewId="0" topLeftCell="A31">
      <selection activeCell="I87" sqref="I87"/>
    </sheetView>
  </sheetViews>
  <sheetFormatPr defaultColWidth="9.16015625" defaultRowHeight="11.25"/>
  <cols>
    <col min="1" max="1" width="54.5" style="1" customWidth="1"/>
    <col min="2" max="2" width="18.66015625" style="1" customWidth="1"/>
    <col min="3" max="3" width="12.83203125" style="1" customWidth="1"/>
    <col min="4" max="4" width="62.66015625" style="1" customWidth="1"/>
    <col min="5" max="5" width="18.66015625" style="1" customWidth="1"/>
    <col min="6" max="6" width="12.83203125" style="1" customWidth="1"/>
    <col min="7" max="16384" width="9" style="1" customWidth="1"/>
  </cols>
  <sheetData>
    <row r="1" spans="1:6" s="1" customFormat="1" ht="12.75" customHeight="1">
      <c r="A1" s="2" t="s">
        <v>410</v>
      </c>
      <c r="F1" s="3"/>
    </row>
    <row r="2" spans="1:6" s="1" customFormat="1" ht="21" customHeight="1">
      <c r="A2" s="4" t="s">
        <v>411</v>
      </c>
      <c r="B2" s="4"/>
      <c r="C2" s="4"/>
      <c r="D2" s="4"/>
      <c r="E2" s="4"/>
      <c r="F2" s="4"/>
    </row>
    <row r="3" spans="5:6" s="1" customFormat="1" ht="12.75" customHeight="1">
      <c r="E3" s="2"/>
      <c r="F3" s="5" t="s">
        <v>2</v>
      </c>
    </row>
    <row r="4" spans="1:6" s="1" customFormat="1" ht="18.75" customHeight="1">
      <c r="A4" s="6" t="s">
        <v>412</v>
      </c>
      <c r="B4" s="7"/>
      <c r="C4" s="8"/>
      <c r="D4" s="9" t="s">
        <v>413</v>
      </c>
      <c r="E4" s="9"/>
      <c r="F4" s="9"/>
    </row>
    <row r="5" spans="1:6" s="1" customFormat="1" ht="16.5" customHeight="1">
      <c r="A5" s="10" t="s">
        <v>5</v>
      </c>
      <c r="B5" s="10" t="s">
        <v>6</v>
      </c>
      <c r="C5" s="10" t="s">
        <v>7</v>
      </c>
      <c r="D5" s="10" t="s">
        <v>5</v>
      </c>
      <c r="E5" s="10" t="s">
        <v>6</v>
      </c>
      <c r="F5" s="10" t="s">
        <v>7</v>
      </c>
    </row>
    <row r="6" spans="1:6" s="1" customFormat="1" ht="16.5" customHeight="1">
      <c r="A6" s="11" t="s">
        <v>414</v>
      </c>
      <c r="B6" s="12"/>
      <c r="C6" s="13"/>
      <c r="D6" s="14" t="s">
        <v>415</v>
      </c>
      <c r="E6" s="12">
        <f>SUM(E7)</f>
        <v>0</v>
      </c>
      <c r="F6" s="11"/>
    </row>
    <row r="7" spans="1:6" s="1" customFormat="1" ht="16.5" customHeight="1">
      <c r="A7" s="11" t="s">
        <v>416</v>
      </c>
      <c r="B7" s="12"/>
      <c r="C7" s="13"/>
      <c r="D7" s="15" t="s">
        <v>417</v>
      </c>
      <c r="E7" s="12">
        <f>SUM(E8:E9)</f>
        <v>0</v>
      </c>
      <c r="F7" s="11"/>
    </row>
    <row r="8" spans="1:6" s="1" customFormat="1" ht="16.5" customHeight="1">
      <c r="A8" s="11" t="s">
        <v>418</v>
      </c>
      <c r="B8" s="12"/>
      <c r="C8" s="13"/>
      <c r="D8" s="15" t="s">
        <v>419</v>
      </c>
      <c r="E8" s="12"/>
      <c r="F8" s="11"/>
    </row>
    <row r="9" spans="1:6" s="1" customFormat="1" ht="16.5" customHeight="1">
      <c r="A9" s="13" t="s">
        <v>420</v>
      </c>
      <c r="B9" s="12"/>
      <c r="C9" s="13"/>
      <c r="D9" s="15" t="s">
        <v>421</v>
      </c>
      <c r="E9" s="12"/>
      <c r="F9" s="11"/>
    </row>
    <row r="10" spans="1:6" s="1" customFormat="1" ht="16.5" customHeight="1">
      <c r="A10" s="11" t="s">
        <v>422</v>
      </c>
      <c r="B10" s="12"/>
      <c r="C10" s="13"/>
      <c r="D10" s="15" t="s">
        <v>423</v>
      </c>
      <c r="E10" s="12">
        <f aca="true" t="shared" si="0" ref="E10:E15">SUM(E11)</f>
        <v>10</v>
      </c>
      <c r="F10" s="11"/>
    </row>
    <row r="11" spans="1:6" s="1" customFormat="1" ht="16.5" customHeight="1">
      <c r="A11" s="11" t="s">
        <v>424</v>
      </c>
      <c r="B11" s="12"/>
      <c r="C11" s="13"/>
      <c r="D11" s="15" t="s">
        <v>425</v>
      </c>
      <c r="E11" s="12">
        <f>SUM(E12:E13)</f>
        <v>10</v>
      </c>
      <c r="F11" s="11"/>
    </row>
    <row r="12" spans="1:6" s="1" customFormat="1" ht="16.5" customHeight="1">
      <c r="A12" s="11" t="s">
        <v>426</v>
      </c>
      <c r="B12" s="12"/>
      <c r="C12" s="13"/>
      <c r="D12" s="15" t="s">
        <v>427</v>
      </c>
      <c r="E12" s="12">
        <v>10</v>
      </c>
      <c r="F12" s="11"/>
    </row>
    <row r="13" spans="1:6" s="1" customFormat="1" ht="16.5" customHeight="1">
      <c r="A13" s="11" t="s">
        <v>428</v>
      </c>
      <c r="B13" s="12"/>
      <c r="C13" s="13"/>
      <c r="D13" s="16" t="s">
        <v>429</v>
      </c>
      <c r="E13" s="12"/>
      <c r="F13" s="11"/>
    </row>
    <row r="14" spans="1:6" s="1" customFormat="1" ht="16.5" customHeight="1">
      <c r="A14" s="11" t="s">
        <v>430</v>
      </c>
      <c r="B14" s="12"/>
      <c r="C14" s="13"/>
      <c r="D14" s="17" t="s">
        <v>431</v>
      </c>
      <c r="E14" s="12">
        <f t="shared" si="0"/>
        <v>0</v>
      </c>
      <c r="F14" s="11"/>
    </row>
    <row r="15" spans="1:6" s="1" customFormat="1" ht="16.5" customHeight="1">
      <c r="A15" s="11" t="s">
        <v>432</v>
      </c>
      <c r="B15" s="12"/>
      <c r="C15" s="13"/>
      <c r="D15" s="15" t="s">
        <v>433</v>
      </c>
      <c r="E15" s="12">
        <f t="shared" si="0"/>
        <v>0</v>
      </c>
      <c r="F15" s="11"/>
    </row>
    <row r="16" spans="1:6" s="1" customFormat="1" ht="16.5" customHeight="1">
      <c r="A16" s="11" t="s">
        <v>434</v>
      </c>
      <c r="B16" s="12"/>
      <c r="C16" s="13"/>
      <c r="D16" s="15" t="s">
        <v>435</v>
      </c>
      <c r="E16" s="12"/>
      <c r="F16" s="11"/>
    </row>
    <row r="17" spans="1:6" s="1" customFormat="1" ht="16.5" customHeight="1">
      <c r="A17" s="11" t="s">
        <v>436</v>
      </c>
      <c r="B17" s="12">
        <v>34</v>
      </c>
      <c r="C17" s="13"/>
      <c r="D17" s="15" t="s">
        <v>437</v>
      </c>
      <c r="E17" s="12">
        <f>SUM(E18,E19,E21,E22,E23)</f>
        <v>913</v>
      </c>
      <c r="F17" s="11"/>
    </row>
    <row r="18" spans="1:6" s="1" customFormat="1" ht="16.5" customHeight="1">
      <c r="A18" s="11" t="s">
        <v>438</v>
      </c>
      <c r="B18" s="12"/>
      <c r="C18" s="13"/>
      <c r="D18" s="15" t="s">
        <v>439</v>
      </c>
      <c r="E18" s="12"/>
      <c r="F18" s="11"/>
    </row>
    <row r="19" spans="1:6" s="1" customFormat="1" ht="16.5" customHeight="1">
      <c r="A19" s="11" t="s">
        <v>440</v>
      </c>
      <c r="B19" s="12"/>
      <c r="C19" s="13"/>
      <c r="D19" s="15" t="s">
        <v>441</v>
      </c>
      <c r="E19" s="12">
        <v>912</v>
      </c>
      <c r="F19" s="11"/>
    </row>
    <row r="20" spans="1:6" s="1" customFormat="1" ht="16.5" customHeight="1">
      <c r="A20" s="11" t="s">
        <v>442</v>
      </c>
      <c r="B20" s="12"/>
      <c r="C20" s="13"/>
      <c r="D20" s="15" t="s">
        <v>443</v>
      </c>
      <c r="E20" s="12">
        <v>909</v>
      </c>
      <c r="F20" s="11"/>
    </row>
    <row r="21" spans="1:6" s="1" customFormat="1" ht="16.5" customHeight="1">
      <c r="A21" s="11" t="s">
        <v>444</v>
      </c>
      <c r="B21" s="12"/>
      <c r="C21" s="13"/>
      <c r="D21" s="15" t="s">
        <v>445</v>
      </c>
      <c r="E21" s="12"/>
      <c r="F21" s="11"/>
    </row>
    <row r="22" spans="1:6" s="1" customFormat="1" ht="16.5" customHeight="1">
      <c r="A22" s="11" t="s">
        <v>446</v>
      </c>
      <c r="B22" s="12"/>
      <c r="C22" s="13"/>
      <c r="D22" s="15" t="s">
        <v>447</v>
      </c>
      <c r="E22" s="12"/>
      <c r="F22" s="11"/>
    </row>
    <row r="23" spans="1:6" s="1" customFormat="1" ht="16.5" customHeight="1">
      <c r="A23" s="11" t="s">
        <v>448</v>
      </c>
      <c r="B23" s="12"/>
      <c r="C23" s="13"/>
      <c r="D23" s="15" t="s">
        <v>449</v>
      </c>
      <c r="E23" s="12">
        <v>1</v>
      </c>
      <c r="F23" s="11"/>
    </row>
    <row r="24" spans="1:6" s="1" customFormat="1" ht="16.5" customHeight="1">
      <c r="A24" s="11" t="s">
        <v>450</v>
      </c>
      <c r="B24" s="12"/>
      <c r="C24" s="13"/>
      <c r="D24" s="15" t="s">
        <v>451</v>
      </c>
      <c r="E24" s="12">
        <f>SUM(E25,E28,E32,E40)</f>
        <v>25</v>
      </c>
      <c r="F24" s="11"/>
    </row>
    <row r="25" spans="1:6" s="1" customFormat="1" ht="16.5" customHeight="1">
      <c r="A25" s="11" t="s">
        <v>452</v>
      </c>
      <c r="B25" s="12"/>
      <c r="C25" s="13"/>
      <c r="D25" s="15" t="s">
        <v>453</v>
      </c>
      <c r="E25" s="12">
        <f>SUM(E26:E27)</f>
        <v>0</v>
      </c>
      <c r="F25" s="11"/>
    </row>
    <row r="26" spans="1:6" s="1" customFormat="1" ht="16.5" customHeight="1">
      <c r="A26" s="11" t="s">
        <v>454</v>
      </c>
      <c r="B26" s="12"/>
      <c r="C26" s="13"/>
      <c r="D26" s="15" t="s">
        <v>455</v>
      </c>
      <c r="E26" s="12"/>
      <c r="F26" s="11"/>
    </row>
    <row r="27" spans="1:6" s="1" customFormat="1" ht="16.5" customHeight="1">
      <c r="A27" s="11" t="s">
        <v>456</v>
      </c>
      <c r="B27" s="12"/>
      <c r="C27" s="13"/>
      <c r="D27" s="15" t="s">
        <v>457</v>
      </c>
      <c r="E27" s="12"/>
      <c r="F27" s="11"/>
    </row>
    <row r="28" spans="1:6" s="1" customFormat="1" ht="16.5" customHeight="1">
      <c r="A28" s="11" t="s">
        <v>458</v>
      </c>
      <c r="B28" s="12"/>
      <c r="C28" s="13"/>
      <c r="D28" s="15" t="s">
        <v>459</v>
      </c>
      <c r="E28" s="12">
        <f>SUM(E29:E31)</f>
        <v>25</v>
      </c>
      <c r="F28" s="11"/>
    </row>
    <row r="29" spans="1:6" s="1" customFormat="1" ht="16.5" customHeight="1">
      <c r="A29" s="11" t="s">
        <v>460</v>
      </c>
      <c r="B29" s="12"/>
      <c r="C29" s="13"/>
      <c r="D29" s="15" t="s">
        <v>461</v>
      </c>
      <c r="E29" s="12"/>
      <c r="F29" s="11"/>
    </row>
    <row r="30" spans="1:6" s="1" customFormat="1" ht="16.5" customHeight="1">
      <c r="A30" s="11" t="s">
        <v>462</v>
      </c>
      <c r="B30" s="12"/>
      <c r="C30" s="13"/>
      <c r="D30" s="15" t="s">
        <v>463</v>
      </c>
      <c r="E30" s="12"/>
      <c r="F30" s="11"/>
    </row>
    <row r="31" spans="1:6" s="1" customFormat="1" ht="16.5" customHeight="1">
      <c r="A31" s="11" t="s">
        <v>464</v>
      </c>
      <c r="B31" s="12"/>
      <c r="C31" s="13"/>
      <c r="D31" s="15" t="s">
        <v>465</v>
      </c>
      <c r="E31" s="12">
        <v>25</v>
      </c>
      <c r="F31" s="11"/>
    </row>
    <row r="32" spans="1:6" s="1" customFormat="1" ht="16.5" customHeight="1">
      <c r="A32" s="11" t="s">
        <v>466</v>
      </c>
      <c r="B32" s="12"/>
      <c r="C32" s="13"/>
      <c r="D32" s="15" t="s">
        <v>467</v>
      </c>
      <c r="E32" s="12">
        <f>SUM(E33:E39)</f>
        <v>0</v>
      </c>
      <c r="F32" s="11"/>
    </row>
    <row r="33" spans="1:6" s="1" customFormat="1" ht="16.5" customHeight="1">
      <c r="A33" s="11" t="s">
        <v>468</v>
      </c>
      <c r="B33" s="12"/>
      <c r="C33" s="13"/>
      <c r="D33" s="15" t="s">
        <v>469</v>
      </c>
      <c r="E33" s="12"/>
      <c r="F33" s="11"/>
    </row>
    <row r="34" spans="1:6" s="1" customFormat="1" ht="16.5" customHeight="1">
      <c r="A34" s="11" t="s">
        <v>470</v>
      </c>
      <c r="B34" s="12"/>
      <c r="C34" s="13"/>
      <c r="D34" s="15" t="s">
        <v>471</v>
      </c>
      <c r="E34" s="12"/>
      <c r="F34" s="11"/>
    </row>
    <row r="35" spans="1:6" s="1" customFormat="1" ht="16.5" customHeight="1">
      <c r="A35" s="11" t="s">
        <v>472</v>
      </c>
      <c r="B35" s="12"/>
      <c r="C35" s="13"/>
      <c r="D35" s="15" t="s">
        <v>473</v>
      </c>
      <c r="E35" s="12"/>
      <c r="F35" s="11"/>
    </row>
    <row r="36" spans="1:6" s="1" customFormat="1" ht="16.5" customHeight="1">
      <c r="A36" s="11" t="s">
        <v>474</v>
      </c>
      <c r="B36" s="12"/>
      <c r="C36" s="13"/>
      <c r="D36" s="15" t="s">
        <v>475</v>
      </c>
      <c r="E36" s="12"/>
      <c r="F36" s="11"/>
    </row>
    <row r="37" spans="1:6" s="1" customFormat="1" ht="16.5" customHeight="1">
      <c r="A37" s="11" t="s">
        <v>476</v>
      </c>
      <c r="B37" s="12"/>
      <c r="C37" s="13"/>
      <c r="D37" s="15" t="s">
        <v>477</v>
      </c>
      <c r="E37" s="12"/>
      <c r="F37" s="11"/>
    </row>
    <row r="38" spans="1:6" s="1" customFormat="1" ht="16.5" customHeight="1">
      <c r="A38" s="11" t="s">
        <v>478</v>
      </c>
      <c r="B38" s="12"/>
      <c r="C38" s="13"/>
      <c r="D38" s="15" t="s">
        <v>479</v>
      </c>
      <c r="E38" s="12"/>
      <c r="F38" s="11"/>
    </row>
    <row r="39" spans="1:6" s="1" customFormat="1" ht="16.5" customHeight="1">
      <c r="A39" s="11" t="s">
        <v>480</v>
      </c>
      <c r="B39" s="12"/>
      <c r="C39" s="13"/>
      <c r="D39" s="15" t="s">
        <v>481</v>
      </c>
      <c r="E39" s="12"/>
      <c r="F39" s="11"/>
    </row>
    <row r="40" spans="1:6" s="1" customFormat="1" ht="16.5" customHeight="1">
      <c r="A40" s="11" t="s">
        <v>482</v>
      </c>
      <c r="B40" s="12"/>
      <c r="C40" s="13"/>
      <c r="D40" s="15" t="s">
        <v>483</v>
      </c>
      <c r="E40" s="12">
        <f>SUM(E41)</f>
        <v>0</v>
      </c>
      <c r="F40" s="11"/>
    </row>
    <row r="41" spans="1:6" s="1" customFormat="1" ht="16.5" customHeight="1">
      <c r="A41" s="11"/>
      <c r="B41" s="12"/>
      <c r="C41" s="13"/>
      <c r="D41" s="15" t="s">
        <v>484</v>
      </c>
      <c r="E41" s="12"/>
      <c r="F41" s="11"/>
    </row>
    <row r="42" spans="1:6" s="1" customFormat="1" ht="16.5" customHeight="1">
      <c r="A42" s="11" t="s">
        <v>485</v>
      </c>
      <c r="B42" s="12"/>
      <c r="C42" s="13"/>
      <c r="D42" s="15" t="s">
        <v>486</v>
      </c>
      <c r="E42" s="12">
        <f>SUM(E43,E49,E51)</f>
        <v>0</v>
      </c>
      <c r="F42" s="11"/>
    </row>
    <row r="43" spans="1:6" s="1" customFormat="1" ht="16.5" customHeight="1">
      <c r="A43" s="11"/>
      <c r="B43" s="12"/>
      <c r="C43" s="13"/>
      <c r="D43" s="15" t="s">
        <v>487</v>
      </c>
      <c r="E43" s="12">
        <f>SUM(E44:E48)</f>
        <v>0</v>
      </c>
      <c r="F43" s="11"/>
    </row>
    <row r="44" spans="1:6" s="1" customFormat="1" ht="16.5" customHeight="1">
      <c r="A44" s="11"/>
      <c r="B44" s="12"/>
      <c r="C44" s="13"/>
      <c r="D44" s="15" t="s">
        <v>488</v>
      </c>
      <c r="E44" s="12"/>
      <c r="F44" s="11"/>
    </row>
    <row r="45" spans="1:6" s="1" customFormat="1" ht="16.5" customHeight="1">
      <c r="A45" s="11"/>
      <c r="B45" s="12"/>
      <c r="C45" s="13"/>
      <c r="D45" s="15" t="s">
        <v>489</v>
      </c>
      <c r="E45" s="12"/>
      <c r="F45" s="11"/>
    </row>
    <row r="46" spans="1:6" s="1" customFormat="1" ht="16.5" customHeight="1">
      <c r="A46" s="11"/>
      <c r="B46" s="12"/>
      <c r="C46" s="13"/>
      <c r="D46" s="15" t="s">
        <v>490</v>
      </c>
      <c r="E46" s="12"/>
      <c r="F46" s="11"/>
    </row>
    <row r="47" spans="1:6" s="1" customFormat="1" ht="16.5" customHeight="1">
      <c r="A47" s="11"/>
      <c r="B47" s="12"/>
      <c r="C47" s="13"/>
      <c r="D47" s="15" t="s">
        <v>491</v>
      </c>
      <c r="E47" s="12"/>
      <c r="F47" s="18"/>
    </row>
    <row r="48" spans="1:6" s="1" customFormat="1" ht="16.5" customHeight="1">
      <c r="A48" s="11"/>
      <c r="B48" s="12"/>
      <c r="C48" s="13"/>
      <c r="D48" s="15" t="s">
        <v>492</v>
      </c>
      <c r="E48" s="12"/>
      <c r="F48" s="11"/>
    </row>
    <row r="49" spans="1:6" s="1" customFormat="1" ht="16.5" customHeight="1">
      <c r="A49" s="11"/>
      <c r="B49" s="12"/>
      <c r="C49" s="13"/>
      <c r="D49" s="15" t="s">
        <v>493</v>
      </c>
      <c r="E49" s="12">
        <f aca="true" t="shared" si="1" ref="E49:E54">SUM(E50)</f>
        <v>0</v>
      </c>
      <c r="F49" s="11"/>
    </row>
    <row r="50" spans="1:6" s="1" customFormat="1" ht="16.5" customHeight="1">
      <c r="A50" s="11"/>
      <c r="B50" s="12"/>
      <c r="C50" s="13"/>
      <c r="D50" s="15" t="s">
        <v>494</v>
      </c>
      <c r="E50" s="12"/>
      <c r="F50" s="11"/>
    </row>
    <row r="51" spans="1:6" s="1" customFormat="1" ht="16.5" customHeight="1">
      <c r="A51" s="11"/>
      <c r="B51" s="12"/>
      <c r="C51" s="13"/>
      <c r="D51" s="15" t="s">
        <v>495</v>
      </c>
      <c r="E51" s="12">
        <f t="shared" si="1"/>
        <v>0</v>
      </c>
      <c r="F51" s="11"/>
    </row>
    <row r="52" spans="1:6" s="1" customFormat="1" ht="16.5" customHeight="1">
      <c r="A52" s="11"/>
      <c r="B52" s="12"/>
      <c r="C52" s="13"/>
      <c r="D52" s="15" t="s">
        <v>496</v>
      </c>
      <c r="E52" s="12"/>
      <c r="F52" s="11"/>
    </row>
    <row r="53" spans="1:6" s="1" customFormat="1" ht="16.5" customHeight="1">
      <c r="A53" s="11"/>
      <c r="B53" s="12"/>
      <c r="C53" s="13"/>
      <c r="D53" s="15" t="s">
        <v>497</v>
      </c>
      <c r="E53" s="12">
        <f>SUM(E54,E56,E58,E63)</f>
        <v>39</v>
      </c>
      <c r="F53" s="11"/>
    </row>
    <row r="54" spans="1:6" s="1" customFormat="1" ht="16.5" customHeight="1">
      <c r="A54" s="11"/>
      <c r="B54" s="12"/>
      <c r="C54" s="13"/>
      <c r="D54" s="15" t="s">
        <v>498</v>
      </c>
      <c r="E54" s="12">
        <f t="shared" si="1"/>
        <v>0</v>
      </c>
      <c r="F54" s="11"/>
    </row>
    <row r="55" spans="1:6" s="1" customFormat="1" ht="16.5" customHeight="1">
      <c r="A55" s="11"/>
      <c r="B55" s="12"/>
      <c r="C55" s="13"/>
      <c r="D55" s="15" t="s">
        <v>499</v>
      </c>
      <c r="E55" s="12"/>
      <c r="F55" s="11"/>
    </row>
    <row r="56" spans="1:6" s="1" customFormat="1" ht="16.5" customHeight="1">
      <c r="A56" s="11"/>
      <c r="B56" s="12"/>
      <c r="C56" s="13"/>
      <c r="D56" s="15" t="s">
        <v>500</v>
      </c>
      <c r="E56" s="12">
        <f>SUM(E57)</f>
        <v>39</v>
      </c>
      <c r="F56" s="11"/>
    </row>
    <row r="57" spans="1:6" s="1" customFormat="1" ht="16.5" customHeight="1">
      <c r="A57" s="11"/>
      <c r="B57" s="12"/>
      <c r="C57" s="13"/>
      <c r="D57" s="15" t="s">
        <v>501</v>
      </c>
      <c r="E57" s="12">
        <v>39</v>
      </c>
      <c r="F57" s="11"/>
    </row>
    <row r="58" spans="1:6" s="1" customFormat="1" ht="16.5" customHeight="1">
      <c r="A58" s="11"/>
      <c r="B58" s="12"/>
      <c r="C58" s="13"/>
      <c r="D58" s="15" t="s">
        <v>502</v>
      </c>
      <c r="E58" s="12">
        <f>SUM(E59:E62)</f>
        <v>0</v>
      </c>
      <c r="F58" s="13"/>
    </row>
    <row r="59" spans="1:6" s="1" customFormat="1" ht="16.5" customHeight="1">
      <c r="A59" s="11"/>
      <c r="B59" s="12"/>
      <c r="C59" s="13"/>
      <c r="D59" s="15" t="s">
        <v>503</v>
      </c>
      <c r="E59" s="12"/>
      <c r="F59" s="13"/>
    </row>
    <row r="60" spans="1:6" s="1" customFormat="1" ht="16.5" customHeight="1">
      <c r="A60" s="11"/>
      <c r="B60" s="12"/>
      <c r="C60" s="13"/>
      <c r="D60" s="15" t="s">
        <v>504</v>
      </c>
      <c r="E60" s="12"/>
      <c r="F60" s="13"/>
    </row>
    <row r="61" spans="1:6" s="1" customFormat="1" ht="16.5" customHeight="1">
      <c r="A61" s="11"/>
      <c r="B61" s="12"/>
      <c r="C61" s="13"/>
      <c r="D61" s="15" t="s">
        <v>505</v>
      </c>
      <c r="E61" s="12"/>
      <c r="F61" s="13"/>
    </row>
    <row r="62" spans="1:6" s="1" customFormat="1" ht="16.5" customHeight="1">
      <c r="A62" s="11"/>
      <c r="B62" s="12"/>
      <c r="C62" s="13"/>
      <c r="D62" s="15" t="s">
        <v>506</v>
      </c>
      <c r="E62" s="12"/>
      <c r="F62" s="13"/>
    </row>
    <row r="63" spans="1:6" s="1" customFormat="1" ht="16.5" customHeight="1">
      <c r="A63" s="11"/>
      <c r="B63" s="12"/>
      <c r="C63" s="13"/>
      <c r="D63" s="15" t="s">
        <v>507</v>
      </c>
      <c r="E63" s="12"/>
      <c r="F63" s="13"/>
    </row>
    <row r="64" spans="1:6" s="1" customFormat="1" ht="16.5" customHeight="1">
      <c r="A64" s="11"/>
      <c r="B64" s="12"/>
      <c r="C64" s="13"/>
      <c r="D64" s="13" t="s">
        <v>508</v>
      </c>
      <c r="E64" s="12">
        <f>SUM(E65:E66)</f>
        <v>0</v>
      </c>
      <c r="F64" s="13"/>
    </row>
    <row r="65" spans="1:6" s="1" customFormat="1" ht="16.5" customHeight="1">
      <c r="A65" s="11"/>
      <c r="B65" s="12"/>
      <c r="C65" s="13"/>
      <c r="D65" s="15" t="s">
        <v>509</v>
      </c>
      <c r="E65" s="12"/>
      <c r="F65" s="13"/>
    </row>
    <row r="66" spans="1:6" s="1" customFormat="1" ht="16.5" customHeight="1">
      <c r="A66" s="11"/>
      <c r="B66" s="12"/>
      <c r="C66" s="13"/>
      <c r="D66" s="15" t="s">
        <v>510</v>
      </c>
      <c r="E66" s="12">
        <f>SUM(E67:E69)</f>
        <v>0</v>
      </c>
      <c r="F66" s="13"/>
    </row>
    <row r="67" spans="1:6" s="1" customFormat="1" ht="16.5" customHeight="1">
      <c r="A67" s="11"/>
      <c r="B67" s="12"/>
      <c r="C67" s="13"/>
      <c r="D67" s="15" t="s">
        <v>511</v>
      </c>
      <c r="E67" s="12"/>
      <c r="F67" s="13"/>
    </row>
    <row r="68" spans="1:6" s="1" customFormat="1" ht="16.5" customHeight="1">
      <c r="A68" s="11"/>
      <c r="B68" s="12"/>
      <c r="C68" s="13"/>
      <c r="D68" s="15" t="s">
        <v>512</v>
      </c>
      <c r="E68" s="12"/>
      <c r="F68" s="13"/>
    </row>
    <row r="69" spans="1:6" s="1" customFormat="1" ht="16.5" customHeight="1">
      <c r="A69" s="11"/>
      <c r="B69" s="12"/>
      <c r="C69" s="13"/>
      <c r="D69" s="15" t="s">
        <v>513</v>
      </c>
      <c r="E69" s="12"/>
      <c r="F69" s="13"/>
    </row>
    <row r="70" spans="1:6" s="1" customFormat="1" ht="16.5" customHeight="1">
      <c r="A70" s="11"/>
      <c r="B70" s="12"/>
      <c r="C70" s="13"/>
      <c r="D70" s="16" t="s">
        <v>514</v>
      </c>
      <c r="E70" s="12">
        <f>SUM(E71)</f>
        <v>39</v>
      </c>
      <c r="F70" s="13"/>
    </row>
    <row r="71" spans="1:6" s="1" customFormat="1" ht="16.5" customHeight="1">
      <c r="A71" s="11"/>
      <c r="B71" s="12"/>
      <c r="C71" s="13"/>
      <c r="D71" s="1" t="s">
        <v>515</v>
      </c>
      <c r="E71" s="12">
        <v>39</v>
      </c>
      <c r="F71" s="13"/>
    </row>
    <row r="72" spans="1:6" s="1" customFormat="1" ht="16.5" customHeight="1">
      <c r="A72" s="11"/>
      <c r="B72" s="12"/>
      <c r="C72" s="13"/>
      <c r="D72" s="16"/>
      <c r="E72" s="12"/>
      <c r="F72" s="13"/>
    </row>
    <row r="73" spans="1:6" s="1" customFormat="1" ht="16.5" customHeight="1">
      <c r="A73" s="11"/>
      <c r="B73" s="12"/>
      <c r="C73" s="13"/>
      <c r="D73" s="16"/>
      <c r="E73" s="12"/>
      <c r="F73" s="13"/>
    </row>
    <row r="74" spans="1:6" s="1" customFormat="1" ht="16.5" customHeight="1">
      <c r="A74" s="11"/>
      <c r="B74" s="12"/>
      <c r="C74" s="13"/>
      <c r="D74" s="16"/>
      <c r="E74" s="12"/>
      <c r="F74" s="13"/>
    </row>
    <row r="75" spans="1:6" s="1" customFormat="1" ht="16.5" customHeight="1">
      <c r="A75" s="11"/>
      <c r="B75" s="12"/>
      <c r="C75" s="13"/>
      <c r="D75" s="16"/>
      <c r="E75" s="12"/>
      <c r="F75" s="13"/>
    </row>
    <row r="76" spans="1:6" s="1" customFormat="1" ht="16.5" customHeight="1">
      <c r="A76" s="11"/>
      <c r="B76" s="19"/>
      <c r="C76" s="20"/>
      <c r="D76" s="11"/>
      <c r="E76" s="12"/>
      <c r="F76" s="13"/>
    </row>
    <row r="77" spans="1:6" s="1" customFormat="1" ht="16.5" customHeight="1">
      <c r="A77" s="11"/>
      <c r="B77" s="12"/>
      <c r="C77" s="13"/>
      <c r="D77" s="21" t="s">
        <v>485</v>
      </c>
      <c r="E77" s="12"/>
      <c r="F77" s="13"/>
    </row>
    <row r="78" spans="1:6" s="1" customFormat="1" ht="16.5" customHeight="1">
      <c r="A78" s="11"/>
      <c r="B78" s="12"/>
      <c r="C78" s="13"/>
      <c r="D78" s="18" t="s">
        <v>485</v>
      </c>
      <c r="E78" s="12"/>
      <c r="F78" s="13"/>
    </row>
    <row r="79" spans="1:6" s="1" customFormat="1" ht="16.5" customHeight="1">
      <c r="A79" s="11"/>
      <c r="B79" s="12"/>
      <c r="C79" s="13"/>
      <c r="D79" s="11" t="s">
        <v>485</v>
      </c>
      <c r="E79" s="12"/>
      <c r="F79" s="13"/>
    </row>
    <row r="80" spans="1:6" s="1" customFormat="1" ht="16.5" customHeight="1">
      <c r="A80" s="11"/>
      <c r="B80" s="12"/>
      <c r="C80" s="13"/>
      <c r="D80" s="11" t="s">
        <v>485</v>
      </c>
      <c r="E80" s="12"/>
      <c r="F80" s="13"/>
    </row>
    <row r="81" spans="1:6" s="1" customFormat="1" ht="16.5" customHeight="1">
      <c r="A81" s="21" t="s">
        <v>55</v>
      </c>
      <c r="B81" s="12">
        <f>SUM(B6:B40)</f>
        <v>34</v>
      </c>
      <c r="C81" s="13"/>
      <c r="D81" s="21" t="s">
        <v>56</v>
      </c>
      <c r="E81" s="12">
        <f>SUM(E6,E10,E14,E17,E24,E42,E53,E64,E70)</f>
        <v>1026</v>
      </c>
      <c r="F81" s="13"/>
    </row>
    <row r="82" spans="1:6" s="1" customFormat="1" ht="16.5" customHeight="1">
      <c r="A82" s="18" t="s">
        <v>57</v>
      </c>
      <c r="B82" s="12">
        <f>SUM(B83:B86)</f>
        <v>992</v>
      </c>
      <c r="C82" s="13"/>
      <c r="D82" s="18" t="s">
        <v>58</v>
      </c>
      <c r="E82" s="12">
        <f>SUM(E83:E86)</f>
        <v>0</v>
      </c>
      <c r="F82" s="13"/>
    </row>
    <row r="83" spans="1:6" s="1" customFormat="1" ht="16.5" customHeight="1">
      <c r="A83" s="11" t="s">
        <v>516</v>
      </c>
      <c r="B83" s="12"/>
      <c r="C83" s="13"/>
      <c r="D83" s="11" t="s">
        <v>517</v>
      </c>
      <c r="E83" s="12"/>
      <c r="F83" s="13"/>
    </row>
    <row r="84" spans="1:6" s="1" customFormat="1" ht="16.5" customHeight="1">
      <c r="A84" s="11" t="s">
        <v>518</v>
      </c>
      <c r="B84" s="12"/>
      <c r="C84" s="13"/>
      <c r="D84" s="11" t="s">
        <v>519</v>
      </c>
      <c r="E84" s="12"/>
      <c r="F84" s="13"/>
    </row>
    <row r="85" spans="1:6" s="1" customFormat="1" ht="16.5" customHeight="1">
      <c r="A85" s="11" t="s">
        <v>520</v>
      </c>
      <c r="B85" s="12">
        <v>992</v>
      </c>
      <c r="C85" s="13"/>
      <c r="D85" s="11" t="s">
        <v>521</v>
      </c>
      <c r="E85" s="12"/>
      <c r="F85" s="13"/>
    </row>
    <row r="86" spans="1:6" s="1" customFormat="1" ht="16.5" customHeight="1">
      <c r="A86" s="11" t="s">
        <v>522</v>
      </c>
      <c r="B86" s="12"/>
      <c r="C86" s="13"/>
      <c r="D86" s="11" t="s">
        <v>523</v>
      </c>
      <c r="E86" s="12"/>
      <c r="F86" s="13"/>
    </row>
    <row r="87" spans="1:6" s="1" customFormat="1" ht="16.5" customHeight="1">
      <c r="A87" s="11"/>
      <c r="B87" s="12"/>
      <c r="C87" s="13"/>
      <c r="D87" s="13"/>
      <c r="E87" s="12"/>
      <c r="F87" s="13"/>
    </row>
    <row r="88" spans="1:6" s="1" customFormat="1" ht="16.5" customHeight="1">
      <c r="A88" s="11"/>
      <c r="B88" s="12"/>
      <c r="C88" s="13"/>
      <c r="D88" s="13"/>
      <c r="E88" s="12"/>
      <c r="F88" s="13"/>
    </row>
    <row r="89" spans="1:6" s="1" customFormat="1" ht="16.5" customHeight="1">
      <c r="A89" s="11"/>
      <c r="B89" s="12"/>
      <c r="C89" s="13"/>
      <c r="D89" s="13"/>
      <c r="E89" s="12"/>
      <c r="F89" s="13"/>
    </row>
    <row r="90" spans="1:6" s="1" customFormat="1" ht="16.5" customHeight="1">
      <c r="A90" s="11"/>
      <c r="B90" s="12"/>
      <c r="C90" s="13"/>
      <c r="D90" s="13"/>
      <c r="E90" s="12"/>
      <c r="F90" s="13"/>
    </row>
    <row r="91" spans="1:6" s="1" customFormat="1" ht="16.5" customHeight="1">
      <c r="A91" s="21" t="s">
        <v>104</v>
      </c>
      <c r="B91" s="22">
        <f>SUM(B81,B82)</f>
        <v>1026</v>
      </c>
      <c r="C91" s="23"/>
      <c r="D91" s="21" t="s">
        <v>105</v>
      </c>
      <c r="E91" s="24">
        <f>SUM(E81,E82)</f>
        <v>1026</v>
      </c>
      <c r="F91" s="25"/>
    </row>
    <row r="92" s="1" customFormat="1" ht="12.75" customHeight="1"/>
  </sheetData>
  <sheetProtection/>
  <mergeCells count="3">
    <mergeCell ref="A2:F2"/>
    <mergeCell ref="A4:C4"/>
    <mergeCell ref="D4:F4"/>
  </mergeCells>
  <printOptions horizontalCentered="1"/>
  <pageMargins left="0.55" right="0.55" top="0.53" bottom="0.54" header="0.44" footer="0.34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fasdf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2015-04-16T03:17:30Z</cp:lastPrinted>
  <dcterms:created xsi:type="dcterms:W3CDTF">2015-04-16T06:54:12Z</dcterms:created>
  <dcterms:modified xsi:type="dcterms:W3CDTF">2015-10-30T06:58:41Z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2052-10.1.0.5345</vt:lpwstr>
  </property>
</Properties>
</file>