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3"/>
  </bookViews>
  <sheets>
    <sheet name="表1" sheetId="1" r:id="rId1"/>
    <sheet name="表2" sheetId="2" r:id="rId2"/>
    <sheet name="表3" sheetId="3" r:id="rId3"/>
    <sheet name="表4债务变化" sheetId="4" r:id="rId4"/>
  </sheets>
  <definedNames/>
  <calcPr fullCalcOnLoad="1"/>
</workbook>
</file>

<file path=xl/sharedStrings.xml><?xml version="1.0" encoding="utf-8"?>
<sst xmlns="http://schemas.openxmlformats.org/spreadsheetml/2006/main" count="196" uniqueCount="143">
  <si>
    <t>原州区2017年财政一般公共预算收支变动表（一）</t>
  </si>
  <si>
    <t>数据截止日期：2017年12月12日</t>
  </si>
  <si>
    <t>单位：万元</t>
  </si>
  <si>
    <t>收入项目</t>
  </si>
  <si>
    <t>预算数</t>
  </si>
  <si>
    <t>变动数</t>
  </si>
  <si>
    <t>调整预算数</t>
  </si>
  <si>
    <t>功能分类</t>
  </si>
  <si>
    <t>年初预算数</t>
  </si>
  <si>
    <t>上年结转资金</t>
  </si>
  <si>
    <t>预算调整数</t>
  </si>
  <si>
    <t>备注</t>
  </si>
  <si>
    <t>小计</t>
  </si>
  <si>
    <t>一般性转移支付变动</t>
  </si>
  <si>
    <t>专项转移支付变动数</t>
  </si>
  <si>
    <t>新增债券资金</t>
  </si>
  <si>
    <t>一、税收收入</t>
  </si>
  <si>
    <t>一、一般公共服务支出</t>
  </si>
  <si>
    <t xml:space="preserve">     增值税</t>
  </si>
  <si>
    <t>二、外交支出</t>
  </si>
  <si>
    <t xml:space="preserve">     营业税</t>
  </si>
  <si>
    <t>三、国防支出</t>
  </si>
  <si>
    <t xml:space="preserve">     企业所得税</t>
  </si>
  <si>
    <t>四、公共安全支出</t>
  </si>
  <si>
    <t xml:space="preserve">     企业所得税退税</t>
  </si>
  <si>
    <t>五、教育支出</t>
  </si>
  <si>
    <t xml:space="preserve">     个人所得税</t>
  </si>
  <si>
    <t>六、科学技术支出</t>
  </si>
  <si>
    <t xml:space="preserve">     资源税</t>
  </si>
  <si>
    <t>七、文化体育与传媒支出</t>
  </si>
  <si>
    <t xml:space="preserve">     固定资产投资方向调节税</t>
  </si>
  <si>
    <t>八、社会保障和就业支出</t>
  </si>
  <si>
    <t xml:space="preserve">     城市维护建设税</t>
  </si>
  <si>
    <t>九、医疗卫生与计划生育支出</t>
  </si>
  <si>
    <t xml:space="preserve">     房产税</t>
  </si>
  <si>
    <t>十、节能环保支出</t>
  </si>
  <si>
    <t xml:space="preserve">     印花税</t>
  </si>
  <si>
    <t>十一、城乡社区支出</t>
  </si>
  <si>
    <t xml:space="preserve">     城镇土地使用税</t>
  </si>
  <si>
    <t>十二、农林水支出</t>
  </si>
  <si>
    <t xml:space="preserve">     土地增值税</t>
  </si>
  <si>
    <t>十三、交通运输支出</t>
  </si>
  <si>
    <t xml:space="preserve">     车船使用和牌照税</t>
  </si>
  <si>
    <t>十四、资源勘探信息等支出</t>
  </si>
  <si>
    <t xml:space="preserve">     耕地占用税</t>
  </si>
  <si>
    <t>十五、商业服务业等支出</t>
  </si>
  <si>
    <t>二、非税收入</t>
  </si>
  <si>
    <t>十六、国土海洋气象等支出</t>
  </si>
  <si>
    <t xml:space="preserve">     专项收入</t>
  </si>
  <si>
    <t>十七、住房保障支出</t>
  </si>
  <si>
    <t xml:space="preserve">     行政事业性收费收入</t>
  </si>
  <si>
    <t>十八、粮油物资储备支出</t>
  </si>
  <si>
    <t xml:space="preserve">     罚没收入</t>
  </si>
  <si>
    <t>十九、预备费</t>
  </si>
  <si>
    <t xml:space="preserve">     国有资本经营收入</t>
  </si>
  <si>
    <t>二十、国债还本支出</t>
  </si>
  <si>
    <t xml:space="preserve">     国有资源(资产)有偿使用收入</t>
  </si>
  <si>
    <t>二十一、国债还本付息支出</t>
  </si>
  <si>
    <t xml:space="preserve">     其他收入</t>
  </si>
  <si>
    <t>二十二、其他支出</t>
  </si>
  <si>
    <t>公共财政预算收入小计</t>
  </si>
  <si>
    <t>公共财政预算支出小计</t>
  </si>
  <si>
    <t xml:space="preserve">    原州区2017年一般公共财政预算收支变动表（二）</t>
  </si>
  <si>
    <t>调整数</t>
  </si>
  <si>
    <t>支出合计</t>
  </si>
  <si>
    <t>公共财政预算收入</t>
  </si>
  <si>
    <t>公共财政预算支出</t>
  </si>
  <si>
    <t>转移性收入</t>
  </si>
  <si>
    <t>转移性支出</t>
  </si>
  <si>
    <t xml:space="preserve">   增值税和消费税税收返还收入 </t>
  </si>
  <si>
    <t xml:space="preserve">   原体制上解支出</t>
  </si>
  <si>
    <t xml:space="preserve">   所得税基数返还收入</t>
  </si>
  <si>
    <t xml:space="preserve">   出口退税专项上解支出</t>
  </si>
  <si>
    <t xml:space="preserve">   成品油价格和税费改革税收返还收入</t>
  </si>
  <si>
    <t xml:space="preserve">   专项上解支出</t>
  </si>
  <si>
    <t xml:space="preserve">   均衡性转移支付补助收入</t>
  </si>
  <si>
    <t xml:space="preserve">   债务还本支出</t>
  </si>
  <si>
    <t xml:space="preserve">   体制补助收入</t>
  </si>
  <si>
    <t xml:space="preserve">   调出资金</t>
  </si>
  <si>
    <t xml:space="preserve">   县级基本财力保障机制奖补资金收入</t>
  </si>
  <si>
    <t xml:space="preserve">   年终结余</t>
  </si>
  <si>
    <t xml:space="preserve"> 　结算补助收入</t>
  </si>
  <si>
    <t xml:space="preserve">   基层公检法司转移支付收入</t>
  </si>
  <si>
    <t xml:space="preserve">   义务教育等转移支付收入</t>
  </si>
  <si>
    <t xml:space="preserve">   社会保障和就业转移支付收入</t>
  </si>
  <si>
    <t xml:space="preserve">   新型农村合作医疗等转移支付收入</t>
  </si>
  <si>
    <t xml:space="preserve">   农村综合改革转移支付收入</t>
  </si>
  <si>
    <t xml:space="preserve">   产粮（油）大县奖励资金收入</t>
  </si>
  <si>
    <t xml:space="preserve">   重点生态功能区转移支付收入</t>
  </si>
  <si>
    <t xml:space="preserve">   革命老区转移支付收入</t>
  </si>
  <si>
    <t xml:space="preserve">   民族地区转移支付收入</t>
  </si>
  <si>
    <t xml:space="preserve">   贫困地区转移支付收入</t>
  </si>
  <si>
    <t xml:space="preserve">   固定数额补助收入</t>
  </si>
  <si>
    <t>专项转移支付收入</t>
  </si>
  <si>
    <t>政府转贷收入</t>
  </si>
  <si>
    <t>上年结余收入</t>
  </si>
  <si>
    <t>收入合计</t>
  </si>
  <si>
    <t xml:space="preserve">             原州区  2017年地方政府性基金预算收支变动表</t>
  </si>
  <si>
    <t>收                     入</t>
  </si>
  <si>
    <t>支                   出</t>
  </si>
  <si>
    <t>项目</t>
  </si>
  <si>
    <t>一、养路费收入</t>
  </si>
  <si>
    <t xml:space="preserve"> </t>
  </si>
  <si>
    <t>一、科学技术支出</t>
  </si>
  <si>
    <t>二、新型墙体材料专项基金收入</t>
  </si>
  <si>
    <t>二、文化体育与传媒支出</t>
  </si>
  <si>
    <t>三、地方水利建设基金收入</t>
  </si>
  <si>
    <t>三、社会保障和就业支出</t>
  </si>
  <si>
    <t>四、残疾人就业保障金收入</t>
  </si>
  <si>
    <t>四、节能环保支出</t>
  </si>
  <si>
    <t>五、政府住房基金收入</t>
  </si>
  <si>
    <t>五、城乡社区支出</t>
  </si>
  <si>
    <t>六、城市公用事业附加收入</t>
  </si>
  <si>
    <t>六、农林水支出</t>
  </si>
  <si>
    <t>七、农业土地开发资金收入</t>
  </si>
  <si>
    <t>七、交通运输支出</t>
  </si>
  <si>
    <t>八、国有土地使用权出让金收入</t>
  </si>
  <si>
    <t>八、资源勘探信息等支出</t>
  </si>
  <si>
    <t>九、国有土地收益基金收入</t>
  </si>
  <si>
    <t>九、商业服务业等支出</t>
  </si>
  <si>
    <t>十、其他政府性基金收入</t>
  </si>
  <si>
    <t>十、其他支出</t>
  </si>
  <si>
    <t>政府性基金预算收入合计</t>
  </si>
  <si>
    <t>政府性基金预算支出合计</t>
  </si>
  <si>
    <t xml:space="preserve">  上级补助收入</t>
  </si>
  <si>
    <t xml:space="preserve"> 转移性支出</t>
  </si>
  <si>
    <t xml:space="preserve">  政府转贷收入</t>
  </si>
  <si>
    <t xml:space="preserve">  上年结转资金</t>
  </si>
  <si>
    <t xml:space="preserve">   结转资金</t>
  </si>
  <si>
    <t xml:space="preserve">总计 </t>
  </si>
  <si>
    <t>原州区2017年地方政府性债务情况变动表</t>
  </si>
  <si>
    <t>年初债务</t>
  </si>
  <si>
    <t>当期举借债务</t>
  </si>
  <si>
    <t>当期偿还债务</t>
  </si>
  <si>
    <t>年末债务余额</t>
  </si>
  <si>
    <t>总计</t>
  </si>
  <si>
    <t>显性债务</t>
  </si>
  <si>
    <t>隐性  债务</t>
  </si>
  <si>
    <t>隐性债务</t>
  </si>
  <si>
    <t>隐性     债务</t>
  </si>
  <si>
    <t>一般债务</t>
  </si>
  <si>
    <t>专项债务</t>
  </si>
  <si>
    <t>或有债务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</si>
</sst>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0_ "/>
    <numFmt numFmtId="179" formatCode="#,##0_);[Red]\(#,##0\)"/>
    <numFmt numFmtId="180" formatCode="0.0000_ "/>
  </numFmts>
  <fonts count="49">
    <font>
      <sz val="12"/>
      <name val="宋体"/>
      <family val="0"/>
    </font>
    <font>
      <sz val="10"/>
      <name val="方正小标宋简体"/>
      <family val="0"/>
    </font>
    <font>
      <b/>
      <sz val="10"/>
      <name val="方正小标宋简体"/>
      <family val="0"/>
    </font>
    <font>
      <sz val="22"/>
      <name val="方正小标宋简体"/>
      <family val="0"/>
    </font>
    <font>
      <sz val="9"/>
      <color indexed="8"/>
      <name val="方正书宋简体"/>
      <family val="0"/>
    </font>
    <font>
      <sz val="22"/>
      <color indexed="8"/>
      <name val="方正小标宋简体"/>
      <family val="0"/>
    </font>
    <font>
      <b/>
      <sz val="9"/>
      <color indexed="8"/>
      <name val="方正书宋简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43" fontId="30" fillId="0" borderId="0" applyFont="0" applyFill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>
      <alignment vertical="center"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33" applyFont="1" applyFill="1">
      <alignment vertical="center"/>
      <protection/>
    </xf>
    <xf numFmtId="0" fontId="1" fillId="0" borderId="0" xfId="33" applyFont="1" applyFill="1">
      <alignment vertical="center"/>
      <protection/>
    </xf>
    <xf numFmtId="0" fontId="2" fillId="0" borderId="0" xfId="33" applyFont="1" applyFill="1">
      <alignment vertical="center"/>
      <protection/>
    </xf>
    <xf numFmtId="0" fontId="3" fillId="0" borderId="0" xfId="33" applyFont="1" applyFill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1" fillId="0" borderId="14" xfId="33" applyNumberFormat="1" applyFont="1" applyFill="1" applyBorder="1" applyAlignment="1" applyProtection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5" xfId="33" applyNumberFormat="1" applyFont="1" applyFill="1" applyBorder="1" applyAlignment="1" applyProtection="1">
      <alignment horizontal="center" vertical="center" wrapText="1"/>
      <protection/>
    </xf>
    <xf numFmtId="0" fontId="1" fillId="0" borderId="13" xfId="33" applyNumberFormat="1" applyFont="1" applyFill="1" applyBorder="1" applyAlignment="1" applyProtection="1">
      <alignment horizontal="center" vertical="center" wrapText="1"/>
      <protection/>
    </xf>
    <xf numFmtId="0" fontId="1" fillId="0" borderId="13" xfId="33" applyNumberFormat="1" applyFont="1" applyFill="1" applyBorder="1" applyAlignment="1" applyProtection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16" xfId="33" applyNumberFormat="1" applyFont="1" applyFill="1" applyBorder="1" applyAlignment="1" applyProtection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176" fontId="1" fillId="0" borderId="13" xfId="69" applyNumberFormat="1" applyFont="1" applyFill="1" applyBorder="1" applyAlignment="1">
      <alignment vertical="center" wrapText="1"/>
    </xf>
    <xf numFmtId="176" fontId="1" fillId="0" borderId="13" xfId="68" applyNumberFormat="1" applyFont="1" applyFill="1" applyBorder="1" applyAlignment="1">
      <alignment vertical="center" wrapText="1"/>
    </xf>
    <xf numFmtId="0" fontId="1" fillId="0" borderId="17" xfId="33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 wrapText="1"/>
    </xf>
    <xf numFmtId="0" fontId="1" fillId="0" borderId="17" xfId="33" applyFont="1" applyFill="1" applyBorder="1" applyAlignment="1">
      <alignment horizontal="center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18" xfId="33" applyNumberFormat="1" applyFont="1" applyFill="1" applyBorder="1" applyAlignment="1" applyProtection="1">
      <alignment horizontal="center" vertical="center" wrapText="1"/>
      <protection/>
    </xf>
    <xf numFmtId="0" fontId="1" fillId="0" borderId="19" xfId="33" applyNumberFormat="1" applyFont="1" applyFill="1" applyBorder="1" applyAlignment="1" applyProtection="1">
      <alignment horizontal="center" vertical="center" wrapText="1"/>
      <protection/>
    </xf>
    <xf numFmtId="0" fontId="1" fillId="0" borderId="20" xfId="33" applyNumberFormat="1" applyFont="1" applyFill="1" applyBorder="1" applyAlignment="1" applyProtection="1">
      <alignment horizontal="center" vertical="center" wrapText="1"/>
      <protection/>
    </xf>
    <xf numFmtId="176" fontId="1" fillId="0" borderId="13" xfId="69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7" fillId="0" borderId="13" xfId="22" applyNumberFormat="1" applyFont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43" fontId="7" fillId="0" borderId="13" xfId="22" applyFont="1" applyFill="1" applyBorder="1" applyAlignment="1" applyProtection="1">
      <alignment vertical="center"/>
      <protection/>
    </xf>
    <xf numFmtId="176" fontId="8" fillId="0" borderId="13" xfId="22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 wrapText="1"/>
    </xf>
    <xf numFmtId="177" fontId="4" fillId="33" borderId="13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10" fillId="0" borderId="13" xfId="22" applyNumberFormat="1" applyFont="1" applyFill="1" applyBorder="1" applyAlignment="1" applyProtection="1">
      <alignment horizontal="right" vertical="center" wrapText="1"/>
      <protection/>
    </xf>
    <xf numFmtId="17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177" fontId="11" fillId="0" borderId="13" xfId="22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right" vertical="center" wrapText="1"/>
    </xf>
    <xf numFmtId="179" fontId="4" fillId="0" borderId="13" xfId="0" applyNumberFormat="1" applyFont="1" applyBorder="1" applyAlignment="1">
      <alignment horizontal="justify" vertical="center" wrapText="1"/>
    </xf>
    <xf numFmtId="179" fontId="7" fillId="0" borderId="13" xfId="22" applyNumberFormat="1" applyFont="1" applyFill="1" applyBorder="1" applyAlignment="1">
      <alignment horizontal="center" vertical="center" wrapText="1"/>
    </xf>
    <xf numFmtId="177" fontId="11" fillId="0" borderId="13" xfId="0" applyNumberFormat="1" applyFont="1" applyBorder="1" applyAlignment="1">
      <alignment vertical="center" wrapText="1"/>
    </xf>
    <xf numFmtId="177" fontId="7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79" fontId="4" fillId="33" borderId="13" xfId="0" applyNumberFormat="1" applyFont="1" applyFill="1" applyBorder="1" applyAlignment="1">
      <alignment horizontal="right" vertical="center" wrapText="1"/>
    </xf>
    <xf numFmtId="179" fontId="0" fillId="0" borderId="13" xfId="0" applyNumberFormat="1" applyBorder="1" applyAlignment="1">
      <alignment/>
    </xf>
    <xf numFmtId="179" fontId="6" fillId="0" borderId="13" xfId="0" applyNumberFormat="1" applyFont="1" applyBorder="1" applyAlignment="1">
      <alignment horizontal="justify" vertical="center" wrapText="1"/>
    </xf>
    <xf numFmtId="177" fontId="10" fillId="0" borderId="13" xfId="0" applyNumberFormat="1" applyFont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7" fontId="8" fillId="0" borderId="13" xfId="0" applyNumberFormat="1" applyFont="1" applyBorder="1" applyAlignment="1">
      <alignment vertical="center" wrapText="1"/>
    </xf>
    <xf numFmtId="179" fontId="6" fillId="0" borderId="13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4年底各县区政府债务汇总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千位分隔_表3-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千位分隔_表1-1_11" xfId="65"/>
    <cellStyle name="千位分隔_表3-1_8" xfId="66"/>
    <cellStyle name="常规_2006年自治区专项指标及结转表" xfId="67"/>
    <cellStyle name="千位分隔_表5_1" xfId="68"/>
    <cellStyle name="千位分隔_表5" xfId="69"/>
    <cellStyle name="常规_结余结转情况汇总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E29" sqref="E29"/>
    </sheetView>
  </sheetViews>
  <sheetFormatPr defaultColWidth="9.00390625" defaultRowHeight="14.25"/>
  <cols>
    <col min="1" max="1" width="24.50390625" style="0" customWidth="1"/>
    <col min="2" max="2" width="7.00390625" style="0" customWidth="1"/>
    <col min="3" max="3" width="9.00390625" style="0" customWidth="1"/>
    <col min="4" max="4" width="9.75390625" style="0" customWidth="1"/>
    <col min="5" max="5" width="20.25390625" style="0" customWidth="1"/>
    <col min="6" max="13" width="8.625" style="0" customWidth="1"/>
  </cols>
  <sheetData>
    <row r="1" spans="1:13" ht="22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5:9" ht="12" customHeight="1">
      <c r="E2" s="68" t="s">
        <v>1</v>
      </c>
      <c r="F2" s="68"/>
      <c r="G2" s="23"/>
      <c r="H2" s="23"/>
      <c r="I2" s="23" t="s">
        <v>2</v>
      </c>
    </row>
    <row r="3" spans="1:13" ht="12" customHeigh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69" t="s">
        <v>5</v>
      </c>
      <c r="H3" s="69"/>
      <c r="I3" s="69"/>
      <c r="J3" s="69"/>
      <c r="K3" s="69" t="s">
        <v>9</v>
      </c>
      <c r="L3" s="69" t="s">
        <v>10</v>
      </c>
      <c r="M3" s="32" t="s">
        <v>11</v>
      </c>
    </row>
    <row r="4" spans="1:13" ht="33.75" customHeight="1">
      <c r="A4" s="32"/>
      <c r="B4" s="32"/>
      <c r="C4" s="32"/>
      <c r="D4" s="32"/>
      <c r="E4" s="32"/>
      <c r="F4" s="32"/>
      <c r="G4" s="32" t="s">
        <v>12</v>
      </c>
      <c r="H4" s="32" t="s">
        <v>13</v>
      </c>
      <c r="I4" s="32" t="s">
        <v>14</v>
      </c>
      <c r="J4" s="32" t="s">
        <v>15</v>
      </c>
      <c r="K4" s="69"/>
      <c r="L4" s="69"/>
      <c r="M4" s="32"/>
    </row>
    <row r="5" spans="1:13" ht="16.5" customHeight="1">
      <c r="A5" s="55" t="s">
        <v>16</v>
      </c>
      <c r="B5" s="70">
        <f>SUM(B6:B19)</f>
        <v>17000</v>
      </c>
      <c r="C5" s="70">
        <f>SUM(C6:C19)</f>
        <v>-4800</v>
      </c>
      <c r="D5" s="70">
        <f>SUM(D6:D19)</f>
        <v>12200</v>
      </c>
      <c r="E5" s="71" t="s">
        <v>17</v>
      </c>
      <c r="F5" s="72">
        <v>13559</v>
      </c>
      <c r="G5" s="73">
        <f>SUM(H5:J5)</f>
        <v>6679</v>
      </c>
      <c r="H5" s="74">
        <v>6220</v>
      </c>
      <c r="I5" s="74">
        <v>459</v>
      </c>
      <c r="J5" s="74"/>
      <c r="K5" s="74">
        <v>75</v>
      </c>
      <c r="L5" s="74">
        <f>F5+G5+K5</f>
        <v>20313</v>
      </c>
      <c r="M5" s="81"/>
    </row>
    <row r="6" spans="1:13" ht="16.5" customHeight="1">
      <c r="A6" s="75" t="s">
        <v>18</v>
      </c>
      <c r="B6" s="76">
        <v>6200</v>
      </c>
      <c r="C6" s="76">
        <f>D6-B6</f>
        <v>-423</v>
      </c>
      <c r="D6" s="76">
        <v>5777</v>
      </c>
      <c r="E6" s="71" t="s">
        <v>19</v>
      </c>
      <c r="F6" s="76"/>
      <c r="G6" s="73"/>
      <c r="H6" s="74"/>
      <c r="I6" s="74"/>
      <c r="J6" s="74"/>
      <c r="K6" s="74"/>
      <c r="L6" s="74"/>
      <c r="M6" s="81"/>
    </row>
    <row r="7" spans="1:13" ht="16.5" customHeight="1">
      <c r="A7" s="75" t="s">
        <v>20</v>
      </c>
      <c r="B7" s="76">
        <v>7000</v>
      </c>
      <c r="C7" s="76">
        <v>-6926</v>
      </c>
      <c r="D7" s="76">
        <f>B7+C7</f>
        <v>74</v>
      </c>
      <c r="E7" s="71" t="s">
        <v>21</v>
      </c>
      <c r="F7" s="72">
        <v>120</v>
      </c>
      <c r="G7" s="73"/>
      <c r="H7" s="74"/>
      <c r="I7" s="74"/>
      <c r="J7" s="74"/>
      <c r="K7" s="74"/>
      <c r="L7" s="74">
        <f aca="true" t="shared" si="0" ref="L6:L27">F7+G7+K7</f>
        <v>120</v>
      </c>
      <c r="M7" s="81"/>
    </row>
    <row r="8" spans="1:13" ht="16.5" customHeight="1">
      <c r="A8" s="75" t="s">
        <v>22</v>
      </c>
      <c r="B8" s="76">
        <v>850</v>
      </c>
      <c r="C8" s="76">
        <f aca="true" t="shared" si="1" ref="C7:C19">D8-B8</f>
        <v>107</v>
      </c>
      <c r="D8" s="76">
        <v>957</v>
      </c>
      <c r="E8" s="71" t="s">
        <v>23</v>
      </c>
      <c r="F8" s="72">
        <v>2830</v>
      </c>
      <c r="G8" s="73">
        <f aca="true" t="shared" si="2" ref="G6:G27">SUM(H8:J8)</f>
        <v>1348</v>
      </c>
      <c r="H8" s="74">
        <v>860</v>
      </c>
      <c r="I8" s="74">
        <v>284</v>
      </c>
      <c r="J8" s="74">
        <v>204</v>
      </c>
      <c r="K8" s="74"/>
      <c r="L8" s="74">
        <f t="shared" si="0"/>
        <v>4178</v>
      </c>
      <c r="M8" s="81"/>
    </row>
    <row r="9" spans="1:13" ht="16.5" customHeight="1">
      <c r="A9" s="75" t="s">
        <v>24</v>
      </c>
      <c r="B9" s="76"/>
      <c r="C9" s="76">
        <f t="shared" si="1"/>
        <v>0</v>
      </c>
      <c r="D9" s="76"/>
      <c r="E9" s="71" t="s">
        <v>25</v>
      </c>
      <c r="F9" s="72">
        <v>38027</v>
      </c>
      <c r="G9" s="73">
        <f t="shared" si="2"/>
        <v>27395</v>
      </c>
      <c r="H9" s="74">
        <v>13754</v>
      </c>
      <c r="I9" s="74">
        <v>13641</v>
      </c>
      <c r="J9" s="74"/>
      <c r="K9" s="74">
        <v>1081</v>
      </c>
      <c r="L9" s="74">
        <f t="shared" si="0"/>
        <v>66503</v>
      </c>
      <c r="M9" s="81"/>
    </row>
    <row r="10" spans="1:13" ht="16.5" customHeight="1">
      <c r="A10" s="75" t="s">
        <v>26</v>
      </c>
      <c r="B10" s="76">
        <v>320</v>
      </c>
      <c r="C10" s="76">
        <f t="shared" si="1"/>
        <v>82</v>
      </c>
      <c r="D10" s="76">
        <v>402</v>
      </c>
      <c r="E10" s="71" t="s">
        <v>27</v>
      </c>
      <c r="F10" s="72">
        <v>145</v>
      </c>
      <c r="G10" s="73">
        <f t="shared" si="2"/>
        <v>258</v>
      </c>
      <c r="H10" s="74">
        <v>69</v>
      </c>
      <c r="I10" s="74">
        <v>189</v>
      </c>
      <c r="J10" s="74"/>
      <c r="K10" s="74"/>
      <c r="L10" s="74">
        <f t="shared" si="0"/>
        <v>403</v>
      </c>
      <c r="M10" s="81"/>
    </row>
    <row r="11" spans="1:13" ht="16.5" customHeight="1">
      <c r="A11" s="75" t="s">
        <v>28</v>
      </c>
      <c r="B11" s="76"/>
      <c r="C11" s="76">
        <f t="shared" si="1"/>
        <v>0</v>
      </c>
      <c r="D11" s="76"/>
      <c r="E11" s="71" t="s">
        <v>29</v>
      </c>
      <c r="F11" s="72">
        <v>1850</v>
      </c>
      <c r="G11" s="73">
        <f t="shared" si="2"/>
        <v>3206</v>
      </c>
      <c r="H11" s="74">
        <v>556</v>
      </c>
      <c r="I11" s="74">
        <v>2650</v>
      </c>
      <c r="J11" s="74"/>
      <c r="K11" s="74"/>
      <c r="L11" s="74">
        <f t="shared" si="0"/>
        <v>5056</v>
      </c>
      <c r="M11" s="81"/>
    </row>
    <row r="12" spans="1:13" ht="16.5" customHeight="1">
      <c r="A12" s="75" t="s">
        <v>30</v>
      </c>
      <c r="B12" s="76"/>
      <c r="C12" s="76">
        <f t="shared" si="1"/>
        <v>0</v>
      </c>
      <c r="D12" s="76"/>
      <c r="E12" s="71" t="s">
        <v>31</v>
      </c>
      <c r="F12" s="72">
        <v>25454</v>
      </c>
      <c r="G12" s="73">
        <f t="shared" si="2"/>
        <v>39328</v>
      </c>
      <c r="H12" s="61">
        <v>5208</v>
      </c>
      <c r="I12" s="61">
        <v>34120</v>
      </c>
      <c r="J12" s="61"/>
      <c r="K12" s="61"/>
      <c r="L12" s="74">
        <f t="shared" si="0"/>
        <v>64782</v>
      </c>
      <c r="M12" s="81"/>
    </row>
    <row r="13" spans="1:13" ht="16.5" customHeight="1">
      <c r="A13" s="75" t="s">
        <v>32</v>
      </c>
      <c r="B13" s="76"/>
      <c r="C13" s="76">
        <f t="shared" si="1"/>
        <v>0</v>
      </c>
      <c r="D13" s="76"/>
      <c r="E13" s="71" t="s">
        <v>33</v>
      </c>
      <c r="F13" s="72">
        <v>15852</v>
      </c>
      <c r="G13" s="73">
        <f t="shared" si="2"/>
        <v>13166</v>
      </c>
      <c r="H13" s="61">
        <v>1616</v>
      </c>
      <c r="I13" s="61">
        <f>12751-1201</f>
        <v>11550</v>
      </c>
      <c r="J13" s="61"/>
      <c r="K13" s="61"/>
      <c r="L13" s="74">
        <f t="shared" si="0"/>
        <v>29018</v>
      </c>
      <c r="M13" s="81"/>
    </row>
    <row r="14" spans="1:13" ht="16.5" customHeight="1">
      <c r="A14" s="75" t="s">
        <v>34</v>
      </c>
      <c r="B14" s="77"/>
      <c r="C14" s="76">
        <f t="shared" si="1"/>
        <v>0</v>
      </c>
      <c r="D14" s="76"/>
      <c r="E14" s="71" t="s">
        <v>35</v>
      </c>
      <c r="F14" s="72">
        <v>0</v>
      </c>
      <c r="G14" s="73">
        <f t="shared" si="2"/>
        <v>26876</v>
      </c>
      <c r="H14" s="61">
        <v>427</v>
      </c>
      <c r="I14" s="61">
        <v>14760</v>
      </c>
      <c r="J14" s="61">
        <v>11689</v>
      </c>
      <c r="K14" s="61"/>
      <c r="L14" s="74">
        <f t="shared" si="0"/>
        <v>26876</v>
      </c>
      <c r="M14" s="81"/>
    </row>
    <row r="15" spans="1:13" ht="16.5" customHeight="1">
      <c r="A15" s="75" t="s">
        <v>36</v>
      </c>
      <c r="B15" s="76">
        <v>670</v>
      </c>
      <c r="C15" s="76">
        <f t="shared" si="1"/>
        <v>124</v>
      </c>
      <c r="D15" s="76">
        <v>794</v>
      </c>
      <c r="E15" s="71" t="s">
        <v>37</v>
      </c>
      <c r="F15" s="72">
        <v>7596</v>
      </c>
      <c r="G15" s="73"/>
      <c r="H15" s="61">
        <v>3343</v>
      </c>
      <c r="I15" s="61">
        <v>6450</v>
      </c>
      <c r="J15" s="61">
        <f>14600+2300</f>
        <v>16900</v>
      </c>
      <c r="K15" s="61"/>
      <c r="L15" s="74">
        <f t="shared" si="0"/>
        <v>7596</v>
      </c>
      <c r="M15" s="81"/>
    </row>
    <row r="16" spans="1:13" ht="15" customHeight="1">
      <c r="A16" s="75" t="s">
        <v>38</v>
      </c>
      <c r="B16" s="76"/>
      <c r="C16" s="76">
        <f t="shared" si="1"/>
        <v>0</v>
      </c>
      <c r="D16" s="76"/>
      <c r="E16" s="71" t="s">
        <v>39</v>
      </c>
      <c r="F16" s="72">
        <v>22302</v>
      </c>
      <c r="G16" s="73">
        <f t="shared" si="2"/>
        <v>85760</v>
      </c>
      <c r="H16" s="61">
        <v>30424</v>
      </c>
      <c r="I16" s="61">
        <v>54836</v>
      </c>
      <c r="J16" s="61">
        <v>500</v>
      </c>
      <c r="K16" s="61">
        <v>50</v>
      </c>
      <c r="L16" s="74">
        <f t="shared" si="0"/>
        <v>108112</v>
      </c>
      <c r="M16" s="81"/>
    </row>
    <row r="17" spans="1:13" ht="16.5" customHeight="1">
      <c r="A17" s="75" t="s">
        <v>40</v>
      </c>
      <c r="B17" s="76"/>
      <c r="C17" s="76">
        <f t="shared" si="1"/>
        <v>0</v>
      </c>
      <c r="D17" s="76"/>
      <c r="E17" s="71" t="s">
        <v>41</v>
      </c>
      <c r="F17" s="72">
        <v>2504</v>
      </c>
      <c r="G17" s="73">
        <f t="shared" si="2"/>
        <v>2045</v>
      </c>
      <c r="H17" s="74">
        <v>1768</v>
      </c>
      <c r="I17" s="74">
        <v>277</v>
      </c>
      <c r="J17" s="74"/>
      <c r="K17" s="74"/>
      <c r="L17" s="74">
        <f t="shared" si="0"/>
        <v>4549</v>
      </c>
      <c r="M17" s="81"/>
    </row>
    <row r="18" spans="1:13" ht="16.5" customHeight="1">
      <c r="A18" s="75" t="s">
        <v>42</v>
      </c>
      <c r="B18" s="76">
        <v>1900</v>
      </c>
      <c r="C18" s="76">
        <f t="shared" si="1"/>
        <v>205</v>
      </c>
      <c r="D18" s="76">
        <v>2105</v>
      </c>
      <c r="E18" s="71" t="s">
        <v>43</v>
      </c>
      <c r="F18" s="72">
        <v>134</v>
      </c>
      <c r="G18" s="73">
        <f t="shared" si="2"/>
        <v>170</v>
      </c>
      <c r="H18" s="74">
        <v>138</v>
      </c>
      <c r="I18" s="74">
        <v>32</v>
      </c>
      <c r="J18" s="74"/>
      <c r="K18" s="74"/>
      <c r="L18" s="74">
        <f t="shared" si="0"/>
        <v>304</v>
      </c>
      <c r="M18" s="81"/>
    </row>
    <row r="19" spans="1:13" ht="16.5" customHeight="1">
      <c r="A19" s="75" t="s">
        <v>44</v>
      </c>
      <c r="B19" s="76">
        <v>60</v>
      </c>
      <c r="C19" s="76">
        <f t="shared" si="1"/>
        <v>2031</v>
      </c>
      <c r="D19" s="76">
        <v>2091</v>
      </c>
      <c r="E19" s="71" t="s">
        <v>45</v>
      </c>
      <c r="F19" s="72">
        <v>141</v>
      </c>
      <c r="G19" s="73">
        <f t="shared" si="2"/>
        <v>1284</v>
      </c>
      <c r="H19" s="61">
        <v>180</v>
      </c>
      <c r="I19" s="61">
        <v>1104</v>
      </c>
      <c r="J19" s="61"/>
      <c r="K19" s="61"/>
      <c r="L19" s="74">
        <f t="shared" si="0"/>
        <v>1425</v>
      </c>
      <c r="M19" s="81"/>
    </row>
    <row r="20" spans="1:13" ht="16.5" customHeight="1">
      <c r="A20" s="55" t="s">
        <v>46</v>
      </c>
      <c r="B20" s="70">
        <f>SUM(B21:B26)</f>
        <v>7000</v>
      </c>
      <c r="C20" s="70">
        <f>SUM(C21:C26)</f>
        <v>4800</v>
      </c>
      <c r="D20" s="70">
        <f>SUM(D21:D26)</f>
        <v>11800</v>
      </c>
      <c r="E20" s="71" t="s">
        <v>47</v>
      </c>
      <c r="F20" s="72">
        <v>141</v>
      </c>
      <c r="G20" s="73">
        <f t="shared" si="2"/>
        <v>122</v>
      </c>
      <c r="H20" s="74">
        <v>122</v>
      </c>
      <c r="I20" s="74"/>
      <c r="J20" s="74"/>
      <c r="K20" s="74"/>
      <c r="L20" s="74">
        <f t="shared" si="0"/>
        <v>263</v>
      </c>
      <c r="M20" s="81"/>
    </row>
    <row r="21" spans="1:13" ht="16.5" customHeight="1">
      <c r="A21" s="57" t="s">
        <v>48</v>
      </c>
      <c r="B21" s="76">
        <v>850</v>
      </c>
      <c r="C21" s="76">
        <f aca="true" t="shared" si="3" ref="C21:C26">D21-B21</f>
        <v>100</v>
      </c>
      <c r="D21" s="76">
        <v>950</v>
      </c>
      <c r="E21" s="71" t="s">
        <v>49</v>
      </c>
      <c r="F21" s="72">
        <v>6660</v>
      </c>
      <c r="G21" s="73">
        <f t="shared" si="2"/>
        <v>9750</v>
      </c>
      <c r="H21" s="74"/>
      <c r="I21" s="74">
        <v>9750</v>
      </c>
      <c r="J21" s="74"/>
      <c r="K21" s="74"/>
      <c r="L21" s="74">
        <f t="shared" si="0"/>
        <v>16410</v>
      </c>
      <c r="M21" s="81"/>
    </row>
    <row r="22" spans="1:13" ht="16.5" customHeight="1">
      <c r="A22" s="57" t="s">
        <v>50</v>
      </c>
      <c r="B22" s="76">
        <v>2500</v>
      </c>
      <c r="C22" s="76">
        <f t="shared" si="3"/>
        <v>-779</v>
      </c>
      <c r="D22" s="76">
        <v>1721</v>
      </c>
      <c r="E22" s="71" t="s">
        <v>51</v>
      </c>
      <c r="F22" s="72"/>
      <c r="G22" s="73">
        <f t="shared" si="2"/>
        <v>57</v>
      </c>
      <c r="H22" s="74"/>
      <c r="I22" s="74">
        <v>57</v>
      </c>
      <c r="J22" s="74"/>
      <c r="K22" s="74"/>
      <c r="L22" s="74">
        <f t="shared" si="0"/>
        <v>57</v>
      </c>
      <c r="M22" s="82"/>
    </row>
    <row r="23" spans="1:13" ht="16.5" customHeight="1">
      <c r="A23" s="57" t="s">
        <v>52</v>
      </c>
      <c r="B23" s="76">
        <v>350</v>
      </c>
      <c r="C23" s="76">
        <f t="shared" si="3"/>
        <v>-99</v>
      </c>
      <c r="D23" s="76">
        <v>251</v>
      </c>
      <c r="E23" s="71" t="s">
        <v>53</v>
      </c>
      <c r="F23" s="72">
        <v>1000</v>
      </c>
      <c r="G23" s="73">
        <f t="shared" si="2"/>
        <v>0</v>
      </c>
      <c r="H23" s="74"/>
      <c r="I23" s="74"/>
      <c r="J23" s="74"/>
      <c r="K23" s="74"/>
      <c r="L23" s="74">
        <f t="shared" si="0"/>
        <v>1000</v>
      </c>
      <c r="M23" s="82"/>
    </row>
    <row r="24" spans="1:13" ht="16.5" customHeight="1">
      <c r="A24" s="57" t="s">
        <v>54</v>
      </c>
      <c r="B24" s="76"/>
      <c r="C24" s="76">
        <f t="shared" si="3"/>
        <v>0</v>
      </c>
      <c r="D24" s="76"/>
      <c r="E24" s="71" t="s">
        <v>55</v>
      </c>
      <c r="F24" s="72"/>
      <c r="G24" s="73">
        <f t="shared" si="2"/>
        <v>0</v>
      </c>
      <c r="H24" s="74"/>
      <c r="I24" s="74"/>
      <c r="J24" s="74"/>
      <c r="K24" s="74"/>
      <c r="L24" s="74">
        <f t="shared" si="0"/>
        <v>0</v>
      </c>
      <c r="M24" s="82"/>
    </row>
    <row r="25" spans="1:13" ht="16.5" customHeight="1">
      <c r="A25" s="57" t="s">
        <v>56</v>
      </c>
      <c r="B25" s="76">
        <v>3300</v>
      </c>
      <c r="C25" s="76">
        <f t="shared" si="3"/>
        <v>5578</v>
      </c>
      <c r="D25" s="76">
        <v>8878</v>
      </c>
      <c r="E25" s="71" t="s">
        <v>57</v>
      </c>
      <c r="F25" s="72">
        <v>6135</v>
      </c>
      <c r="G25" s="73">
        <f t="shared" si="2"/>
        <v>340</v>
      </c>
      <c r="H25" s="74">
        <v>340</v>
      </c>
      <c r="I25" s="74"/>
      <c r="J25" s="74"/>
      <c r="K25" s="74"/>
      <c r="L25" s="74">
        <f t="shared" si="0"/>
        <v>6475</v>
      </c>
      <c r="M25" s="82"/>
    </row>
    <row r="26" spans="1:13" ht="16.5" customHeight="1">
      <c r="A26" s="57" t="s">
        <v>58</v>
      </c>
      <c r="B26" s="76"/>
      <c r="C26" s="76">
        <f t="shared" si="3"/>
        <v>0</v>
      </c>
      <c r="D26" s="76"/>
      <c r="E26" s="71" t="s">
        <v>59</v>
      </c>
      <c r="F26" s="72"/>
      <c r="G26" s="73">
        <f t="shared" si="2"/>
        <v>0</v>
      </c>
      <c r="H26" s="74"/>
      <c r="I26" s="74"/>
      <c r="J26" s="74"/>
      <c r="K26" s="74"/>
      <c r="L26" s="74">
        <f t="shared" si="0"/>
        <v>0</v>
      </c>
      <c r="M26" s="82"/>
    </row>
    <row r="27" spans="1:13" ht="16.5" customHeight="1">
      <c r="A27" s="55" t="s">
        <v>60</v>
      </c>
      <c r="B27" s="70">
        <f>B20+B5</f>
        <v>24000</v>
      </c>
      <c r="C27" s="70">
        <f>C20+C5</f>
        <v>0</v>
      </c>
      <c r="D27" s="70">
        <f>D20+D5</f>
        <v>24000</v>
      </c>
      <c r="E27" s="78" t="s">
        <v>61</v>
      </c>
      <c r="F27" s="70">
        <f aca="true" t="shared" si="4" ref="F27:K27">SUM(F5:F26)</f>
        <v>144450</v>
      </c>
      <c r="G27" s="79">
        <f t="shared" si="2"/>
        <v>244477</v>
      </c>
      <c r="H27" s="80">
        <f t="shared" si="4"/>
        <v>65025</v>
      </c>
      <c r="I27" s="80">
        <f t="shared" si="4"/>
        <v>150159</v>
      </c>
      <c r="J27" s="80">
        <f t="shared" si="4"/>
        <v>29293</v>
      </c>
      <c r="K27" s="80">
        <f t="shared" si="4"/>
        <v>1206</v>
      </c>
      <c r="L27" s="83">
        <f t="shared" si="0"/>
        <v>390133</v>
      </c>
      <c r="M27" s="84"/>
    </row>
    <row r="31" spans="11:12" ht="14.25">
      <c r="K31" s="85"/>
      <c r="L31" s="85"/>
    </row>
  </sheetData>
  <sheetProtection/>
  <mergeCells count="12">
    <mergeCell ref="A1:M1"/>
    <mergeCell ref="E2:F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/>
  <pageMargins left="0.75" right="0.35" top="0.79" bottom="0.67" header="0.51" footer="0.51"/>
  <pageSetup horizontalDpi="600" verticalDpi="600" orientation="landscape" paperSize="9"/>
  <headerFooter alignWithMargins="0">
    <oddHeader>&amp;L&amp;9表1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18" sqref="L18"/>
    </sheetView>
  </sheetViews>
  <sheetFormatPr defaultColWidth="9.00390625" defaultRowHeight="14.25"/>
  <cols>
    <col min="1" max="1" width="29.75390625" style="30" customWidth="1"/>
    <col min="2" max="2" width="10.625" style="44" customWidth="1"/>
    <col min="3" max="4" width="10.625" style="45" customWidth="1"/>
    <col min="5" max="5" width="24.75390625" style="30" customWidth="1"/>
    <col min="6" max="9" width="8.625" style="30" customWidth="1"/>
    <col min="10" max="16384" width="9.00390625" style="30" customWidth="1"/>
  </cols>
  <sheetData>
    <row r="1" spans="1:9" ht="21" customHeight="1">
      <c r="A1" s="46" t="s">
        <v>62</v>
      </c>
      <c r="B1" s="47"/>
      <c r="C1" s="46"/>
      <c r="D1" s="46"/>
      <c r="E1" s="46"/>
      <c r="F1" s="46"/>
      <c r="G1" s="46"/>
      <c r="H1" s="46"/>
      <c r="I1" s="46"/>
    </row>
    <row r="2" spans="5:9" ht="14.25" customHeight="1">
      <c r="E2" s="23" t="s">
        <v>1</v>
      </c>
      <c r="F2" s="23"/>
      <c r="G2" s="23"/>
      <c r="H2" s="23"/>
      <c r="I2" s="23" t="s">
        <v>2</v>
      </c>
    </row>
    <row r="3" spans="1:9" ht="13.5" customHeight="1">
      <c r="A3" s="32" t="s">
        <v>3</v>
      </c>
      <c r="B3" s="48" t="s">
        <v>8</v>
      </c>
      <c r="C3" s="49" t="s">
        <v>5</v>
      </c>
      <c r="D3" s="49" t="s">
        <v>63</v>
      </c>
      <c r="E3" s="32" t="s">
        <v>7</v>
      </c>
      <c r="F3" s="32" t="s">
        <v>64</v>
      </c>
      <c r="G3" s="32"/>
      <c r="H3" s="32"/>
      <c r="I3" s="52" t="s">
        <v>11</v>
      </c>
    </row>
    <row r="4" spans="1:9" ht="13.5" customHeight="1">
      <c r="A4" s="32"/>
      <c r="B4" s="48"/>
      <c r="C4" s="50"/>
      <c r="D4" s="50"/>
      <c r="E4" s="32"/>
      <c r="F4" s="32" t="s">
        <v>4</v>
      </c>
      <c r="G4" s="51" t="s">
        <v>5</v>
      </c>
      <c r="H4" s="52" t="s">
        <v>63</v>
      </c>
      <c r="I4" s="66"/>
    </row>
    <row r="5" spans="1:9" ht="16.5" customHeight="1">
      <c r="A5" s="32" t="s">
        <v>65</v>
      </c>
      <c r="B5" s="53">
        <v>24000</v>
      </c>
      <c r="C5" s="53">
        <v>0</v>
      </c>
      <c r="D5" s="53">
        <v>24000</v>
      </c>
      <c r="E5" s="32" t="s">
        <v>66</v>
      </c>
      <c r="F5" s="54">
        <f>B28</f>
        <v>144450.21000000002</v>
      </c>
      <c r="G5" s="54">
        <v>384958</v>
      </c>
      <c r="H5" s="54">
        <v>384958</v>
      </c>
      <c r="I5" s="56"/>
    </row>
    <row r="6" spans="1:9" ht="16.5" customHeight="1">
      <c r="A6" s="55" t="s">
        <v>67</v>
      </c>
      <c r="B6" s="53">
        <f>SUM(B7:B24)-1</f>
        <v>120450.21</v>
      </c>
      <c r="C6" s="53"/>
      <c r="D6" s="53">
        <f>SUM(D7:D24)</f>
        <v>175076.03000000003</v>
      </c>
      <c r="E6" s="55" t="s">
        <v>68</v>
      </c>
      <c r="F6" s="56"/>
      <c r="G6" s="56"/>
      <c r="H6" s="56">
        <f>SUM(H7:H12)</f>
        <v>5175</v>
      </c>
      <c r="I6" s="56"/>
    </row>
    <row r="7" spans="1:9" ht="16.5" customHeight="1">
      <c r="A7" s="57" t="s">
        <v>69</v>
      </c>
      <c r="B7" s="58">
        <v>433</v>
      </c>
      <c r="C7" s="58">
        <f>D7-B7</f>
        <v>4529.02</v>
      </c>
      <c r="D7" s="58">
        <f>433+4529.02</f>
        <v>4962.02</v>
      </c>
      <c r="E7" s="57" t="s">
        <v>70</v>
      </c>
      <c r="F7" s="59"/>
      <c r="G7" s="59"/>
      <c r="H7" s="59"/>
      <c r="I7" s="59"/>
    </row>
    <row r="8" spans="1:9" ht="16.5" customHeight="1">
      <c r="A8" s="57" t="s">
        <v>71</v>
      </c>
      <c r="B8" s="58">
        <v>330</v>
      </c>
      <c r="C8" s="58">
        <f aca="true" t="shared" si="0" ref="C8:C28">D8-B8</f>
        <v>-1</v>
      </c>
      <c r="D8" s="58">
        <v>329</v>
      </c>
      <c r="E8" s="57" t="s">
        <v>72</v>
      </c>
      <c r="F8" s="59"/>
      <c r="G8" s="59"/>
      <c r="H8" s="59"/>
      <c r="I8" s="59"/>
    </row>
    <row r="9" spans="1:9" ht="16.5" customHeight="1">
      <c r="A9" s="57" t="s">
        <v>73</v>
      </c>
      <c r="B9" s="60">
        <v>154</v>
      </c>
      <c r="C9" s="60">
        <f t="shared" si="0"/>
        <v>0</v>
      </c>
      <c r="D9" s="60">
        <v>154</v>
      </c>
      <c r="E9" s="57" t="s">
        <v>74</v>
      </c>
      <c r="F9" s="59"/>
      <c r="G9" s="59"/>
      <c r="H9" s="59"/>
      <c r="I9" s="59"/>
    </row>
    <row r="10" spans="1:9" ht="16.5" customHeight="1">
      <c r="A10" s="57" t="s">
        <v>75</v>
      </c>
      <c r="B10" s="58">
        <v>94809</v>
      </c>
      <c r="C10" s="58">
        <f t="shared" si="0"/>
        <v>657</v>
      </c>
      <c r="D10" s="58">
        <v>95466</v>
      </c>
      <c r="E10" s="57" t="s">
        <v>76</v>
      </c>
      <c r="F10" s="59"/>
      <c r="G10" s="59"/>
      <c r="H10" s="59">
        <v>2875</v>
      </c>
      <c r="I10" s="59"/>
    </row>
    <row r="11" spans="1:9" ht="16.5" customHeight="1">
      <c r="A11" s="57" t="s">
        <v>77</v>
      </c>
      <c r="B11" s="58">
        <v>644.21</v>
      </c>
      <c r="C11" s="58">
        <f t="shared" si="0"/>
        <v>7</v>
      </c>
      <c r="D11" s="58">
        <f>644.21+7</f>
        <v>651.21</v>
      </c>
      <c r="E11" s="57" t="s">
        <v>78</v>
      </c>
      <c r="F11" s="59"/>
      <c r="G11" s="59"/>
      <c r="H11" s="59"/>
      <c r="I11" s="59"/>
    </row>
    <row r="12" spans="1:9" ht="16.5" customHeight="1">
      <c r="A12" s="57" t="s">
        <v>79</v>
      </c>
      <c r="B12" s="58">
        <v>4178</v>
      </c>
      <c r="C12" s="58">
        <f t="shared" si="0"/>
        <v>1903</v>
      </c>
      <c r="D12" s="58">
        <v>6081</v>
      </c>
      <c r="E12" s="57" t="s">
        <v>80</v>
      </c>
      <c r="F12" s="59"/>
      <c r="G12" s="59"/>
      <c r="H12" s="59">
        <v>2300</v>
      </c>
      <c r="I12" s="59"/>
    </row>
    <row r="13" spans="1:9" ht="16.5" customHeight="1">
      <c r="A13" s="57" t="s">
        <v>81</v>
      </c>
      <c r="B13" s="58">
        <v>0</v>
      </c>
      <c r="C13" s="58">
        <f t="shared" si="0"/>
        <v>695</v>
      </c>
      <c r="D13" s="58">
        <v>695</v>
      </c>
      <c r="E13" s="57"/>
      <c r="F13" s="59"/>
      <c r="G13" s="59"/>
      <c r="H13" s="59"/>
      <c r="I13" s="59"/>
    </row>
    <row r="14" spans="1:9" ht="16.5" customHeight="1">
      <c r="A14" s="57" t="s">
        <v>82</v>
      </c>
      <c r="B14" s="58">
        <v>0</v>
      </c>
      <c r="C14" s="58">
        <f t="shared" si="0"/>
        <v>73</v>
      </c>
      <c r="D14" s="58">
        <v>73</v>
      </c>
      <c r="E14" s="57"/>
      <c r="F14" s="59"/>
      <c r="G14" s="59"/>
      <c r="H14" s="59"/>
      <c r="I14" s="59"/>
    </row>
    <row r="15" spans="1:9" ht="16.5" customHeight="1">
      <c r="A15" s="57" t="s">
        <v>83</v>
      </c>
      <c r="B15" s="58">
        <v>0</v>
      </c>
      <c r="C15" s="58">
        <f t="shared" si="0"/>
        <v>10470</v>
      </c>
      <c r="D15" s="58">
        <v>10470</v>
      </c>
      <c r="E15" s="57"/>
      <c r="F15" s="59"/>
      <c r="G15" s="59"/>
      <c r="H15" s="59"/>
      <c r="I15" s="59"/>
    </row>
    <row r="16" spans="1:9" ht="16.5" customHeight="1">
      <c r="A16" s="57" t="s">
        <v>84</v>
      </c>
      <c r="B16" s="61"/>
      <c r="C16" s="61">
        <f t="shared" si="0"/>
        <v>0</v>
      </c>
      <c r="D16" s="61"/>
      <c r="E16" s="57"/>
      <c r="F16" s="59"/>
      <c r="G16" s="59"/>
      <c r="H16" s="59"/>
      <c r="I16" s="59"/>
    </row>
    <row r="17" spans="1:9" ht="16.5" customHeight="1">
      <c r="A17" s="57" t="s">
        <v>85</v>
      </c>
      <c r="B17" s="60">
        <v>0</v>
      </c>
      <c r="C17" s="60">
        <f t="shared" si="0"/>
        <v>248.8</v>
      </c>
      <c r="D17" s="60">
        <v>248.8</v>
      </c>
      <c r="E17" s="57"/>
      <c r="F17" s="59"/>
      <c r="G17" s="59"/>
      <c r="H17" s="59"/>
      <c r="I17" s="59"/>
    </row>
    <row r="18" spans="1:9" ht="16.5" customHeight="1">
      <c r="A18" s="62" t="s">
        <v>86</v>
      </c>
      <c r="B18" s="58">
        <v>0</v>
      </c>
      <c r="C18" s="58">
        <f t="shared" si="0"/>
        <v>2100</v>
      </c>
      <c r="D18" s="58">
        <v>2100</v>
      </c>
      <c r="E18" s="57"/>
      <c r="F18" s="59"/>
      <c r="G18" s="59"/>
      <c r="H18" s="59"/>
      <c r="I18" s="59"/>
    </row>
    <row r="19" spans="1:9" ht="16.5" customHeight="1">
      <c r="A19" s="62" t="s">
        <v>87</v>
      </c>
      <c r="B19" s="58"/>
      <c r="C19" s="58">
        <f t="shared" si="0"/>
        <v>462</v>
      </c>
      <c r="D19" s="58">
        <v>462</v>
      </c>
      <c r="E19" s="57"/>
      <c r="F19" s="59"/>
      <c r="G19" s="59"/>
      <c r="H19" s="59"/>
      <c r="I19" s="59"/>
    </row>
    <row r="20" spans="1:9" ht="16.5" customHeight="1">
      <c r="A20" s="62" t="s">
        <v>88</v>
      </c>
      <c r="B20" s="58">
        <v>2968</v>
      </c>
      <c r="C20" s="58">
        <f t="shared" si="0"/>
        <v>12311</v>
      </c>
      <c r="D20" s="58">
        <v>15279</v>
      </c>
      <c r="E20" s="57"/>
      <c r="F20" s="59"/>
      <c r="G20" s="59"/>
      <c r="H20" s="59"/>
      <c r="I20" s="59"/>
    </row>
    <row r="21" spans="1:9" ht="16.5" customHeight="1">
      <c r="A21" s="62" t="s">
        <v>89</v>
      </c>
      <c r="B21" s="58"/>
      <c r="C21" s="58">
        <f t="shared" si="0"/>
        <v>1875</v>
      </c>
      <c r="D21" s="58">
        <v>1875</v>
      </c>
      <c r="E21" s="57"/>
      <c r="F21" s="59"/>
      <c r="G21" s="59"/>
      <c r="H21" s="59"/>
      <c r="I21" s="59"/>
    </row>
    <row r="22" spans="1:9" ht="16.5" customHeight="1">
      <c r="A22" s="62" t="s">
        <v>90</v>
      </c>
      <c r="B22" s="58"/>
      <c r="C22" s="58">
        <f t="shared" si="0"/>
        <v>3712</v>
      </c>
      <c r="D22" s="58">
        <v>3712</v>
      </c>
      <c r="E22" s="57"/>
      <c r="F22" s="59"/>
      <c r="G22" s="59"/>
      <c r="H22" s="59"/>
      <c r="I22" s="59"/>
    </row>
    <row r="23" spans="1:9" ht="16.5" customHeight="1">
      <c r="A23" s="62" t="s">
        <v>91</v>
      </c>
      <c r="B23" s="58"/>
      <c r="C23" s="58">
        <f t="shared" si="0"/>
        <v>15549</v>
      </c>
      <c r="D23" s="58">
        <v>15549</v>
      </c>
      <c r="E23" s="57"/>
      <c r="F23" s="59"/>
      <c r="G23" s="59"/>
      <c r="H23" s="59"/>
      <c r="I23" s="59"/>
    </row>
    <row r="24" spans="1:9" ht="16.5" customHeight="1">
      <c r="A24" s="63" t="s">
        <v>92</v>
      </c>
      <c r="B24" s="58">
        <v>16935</v>
      </c>
      <c r="C24" s="58">
        <f t="shared" si="0"/>
        <v>34</v>
      </c>
      <c r="D24" s="58">
        <v>16969</v>
      </c>
      <c r="E24" s="57"/>
      <c r="F24" s="59"/>
      <c r="G24" s="59"/>
      <c r="H24" s="59"/>
      <c r="I24" s="59"/>
    </row>
    <row r="25" spans="1:9" ht="16.5" customHeight="1">
      <c r="A25" s="64" t="s">
        <v>93</v>
      </c>
      <c r="B25" s="53">
        <v>0</v>
      </c>
      <c r="C25" s="53">
        <f t="shared" si="0"/>
        <v>160558</v>
      </c>
      <c r="D25" s="53">
        <v>160558</v>
      </c>
      <c r="E25" s="57"/>
      <c r="F25" s="59"/>
      <c r="G25" s="59"/>
      <c r="H25" s="59"/>
      <c r="I25" s="59"/>
    </row>
    <row r="26" spans="1:9" ht="16.5" customHeight="1">
      <c r="A26" s="64" t="s">
        <v>94</v>
      </c>
      <c r="B26" s="53"/>
      <c r="C26" s="53">
        <f t="shared" si="0"/>
        <v>29293</v>
      </c>
      <c r="D26" s="53">
        <f>26789+2504</f>
        <v>29293</v>
      </c>
      <c r="E26" s="57"/>
      <c r="F26" s="59"/>
      <c r="G26" s="59"/>
      <c r="H26" s="59"/>
      <c r="I26" s="59"/>
    </row>
    <row r="27" spans="1:9" ht="18.75" customHeight="1">
      <c r="A27" s="55" t="s">
        <v>95</v>
      </c>
      <c r="B27" s="53"/>
      <c r="C27" s="53">
        <f t="shared" si="0"/>
        <v>1206</v>
      </c>
      <c r="D27" s="53">
        <v>1206</v>
      </c>
      <c r="E27" s="57"/>
      <c r="F27" s="59"/>
      <c r="G27" s="59"/>
      <c r="H27" s="59"/>
      <c r="I27" s="59"/>
    </row>
    <row r="28" spans="1:9" ht="16.5" customHeight="1">
      <c r="A28" s="32" t="s">
        <v>96</v>
      </c>
      <c r="B28" s="65">
        <f>B5+B6+B25+B26+B27</f>
        <v>144450.21000000002</v>
      </c>
      <c r="C28" s="53">
        <f t="shared" si="0"/>
        <v>245682.82</v>
      </c>
      <c r="D28" s="53">
        <f>D5+D6+D25+D26+D27</f>
        <v>390133.03</v>
      </c>
      <c r="E28" s="32" t="s">
        <v>64</v>
      </c>
      <c r="F28" s="54">
        <f>F5</f>
        <v>144450.21000000002</v>
      </c>
      <c r="G28" s="54"/>
      <c r="H28" s="54">
        <f>H5+H6</f>
        <v>390133</v>
      </c>
      <c r="I28" s="56"/>
    </row>
  </sheetData>
  <sheetProtection/>
  <mergeCells count="8">
    <mergeCell ref="A1:I1"/>
    <mergeCell ref="F3:H3"/>
    <mergeCell ref="A3:A4"/>
    <mergeCell ref="B3:B4"/>
    <mergeCell ref="C3:C4"/>
    <mergeCell ref="D3:D4"/>
    <mergeCell ref="E3:E4"/>
    <mergeCell ref="I3:I4"/>
  </mergeCells>
  <printOptions/>
  <pageMargins left="0.75" right="0.35" top="0.79" bottom="0.67" header="0.51" footer="0.51"/>
  <pageSetup horizontalDpi="600" verticalDpi="600" orientation="landscape" paperSize="9"/>
  <headerFooter alignWithMargins="0">
    <oddHeader>&amp;L&amp;9附件2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23" sqref="C23"/>
    </sheetView>
  </sheetViews>
  <sheetFormatPr defaultColWidth="9.00390625" defaultRowHeight="14.25"/>
  <cols>
    <col min="1" max="1" width="24.625" style="30" customWidth="1"/>
    <col min="2" max="4" width="10.625" style="30" customWidth="1"/>
    <col min="5" max="5" width="24.625" style="30" customWidth="1"/>
    <col min="6" max="8" width="10.625" style="30" customWidth="1"/>
    <col min="9" max="16384" width="9.00390625" style="30" customWidth="1"/>
  </cols>
  <sheetData>
    <row r="1" spans="1:8" ht="31.5" customHeight="1">
      <c r="A1" s="31" t="s">
        <v>97</v>
      </c>
      <c r="B1" s="31"/>
      <c r="C1" s="31"/>
      <c r="D1" s="31"/>
      <c r="E1" s="31"/>
      <c r="F1" s="31"/>
      <c r="G1" s="31"/>
      <c r="H1" s="31"/>
    </row>
    <row r="2" spans="5:9" ht="12.75" customHeight="1">
      <c r="E2" s="23" t="s">
        <v>1</v>
      </c>
      <c r="F2" s="23"/>
      <c r="G2" s="23"/>
      <c r="H2" s="23"/>
      <c r="I2" s="23" t="s">
        <v>2</v>
      </c>
    </row>
    <row r="3" spans="1:9" ht="24" customHeight="1">
      <c r="A3" s="32" t="s">
        <v>98</v>
      </c>
      <c r="B3" s="32"/>
      <c r="C3" s="32"/>
      <c r="D3" s="32"/>
      <c r="E3" s="32" t="s">
        <v>99</v>
      </c>
      <c r="F3" s="32"/>
      <c r="G3" s="32"/>
      <c r="H3" s="32"/>
      <c r="I3" s="42" t="s">
        <v>11</v>
      </c>
    </row>
    <row r="4" spans="1:9" ht="24" customHeight="1">
      <c r="A4" s="32" t="s">
        <v>100</v>
      </c>
      <c r="B4" s="33" t="s">
        <v>8</v>
      </c>
      <c r="C4" s="33" t="s">
        <v>5</v>
      </c>
      <c r="D4" s="33" t="s">
        <v>10</v>
      </c>
      <c r="E4" s="32" t="s">
        <v>7</v>
      </c>
      <c r="F4" s="33" t="s">
        <v>8</v>
      </c>
      <c r="G4" s="33" t="s">
        <v>5</v>
      </c>
      <c r="H4" s="33" t="s">
        <v>63</v>
      </c>
      <c r="I4" s="43"/>
    </row>
    <row r="5" spans="1:9" ht="24" customHeight="1">
      <c r="A5" s="34" t="s">
        <v>101</v>
      </c>
      <c r="B5" s="35"/>
      <c r="C5" s="35"/>
      <c r="D5" s="35" t="s">
        <v>102</v>
      </c>
      <c r="E5" s="34" t="s">
        <v>103</v>
      </c>
      <c r="F5" s="35"/>
      <c r="G5" s="35"/>
      <c r="H5" s="35"/>
      <c r="I5" s="36"/>
    </row>
    <row r="6" spans="1:9" ht="24" customHeight="1">
      <c r="A6" s="34" t="s">
        <v>104</v>
      </c>
      <c r="B6" s="35">
        <v>4</v>
      </c>
      <c r="C6" s="35">
        <v>-4</v>
      </c>
      <c r="D6" s="35" t="s">
        <v>102</v>
      </c>
      <c r="E6" s="34" t="s">
        <v>105</v>
      </c>
      <c r="F6" s="35"/>
      <c r="G6" s="35"/>
      <c r="H6" s="35"/>
      <c r="I6" s="36"/>
    </row>
    <row r="7" spans="1:9" ht="24" customHeight="1">
      <c r="A7" s="34" t="s">
        <v>106</v>
      </c>
      <c r="B7" s="35"/>
      <c r="C7" s="35"/>
      <c r="D7" s="35" t="s">
        <v>102</v>
      </c>
      <c r="E7" s="34" t="s">
        <v>107</v>
      </c>
      <c r="F7" s="35"/>
      <c r="G7" s="35"/>
      <c r="H7" s="35"/>
      <c r="I7" s="36"/>
    </row>
    <row r="8" spans="1:9" ht="24" customHeight="1">
      <c r="A8" s="34" t="s">
        <v>108</v>
      </c>
      <c r="B8" s="35"/>
      <c r="C8" s="35"/>
      <c r="D8" s="35" t="s">
        <v>102</v>
      </c>
      <c r="E8" s="34" t="s">
        <v>109</v>
      </c>
      <c r="F8" s="35"/>
      <c r="G8" s="35"/>
      <c r="H8" s="35"/>
      <c r="I8" s="36"/>
    </row>
    <row r="9" spans="1:9" ht="24" customHeight="1">
      <c r="A9" s="34" t="s">
        <v>110</v>
      </c>
      <c r="B9" s="35"/>
      <c r="C9" s="35"/>
      <c r="D9" s="35" t="s">
        <v>102</v>
      </c>
      <c r="E9" s="34" t="s">
        <v>111</v>
      </c>
      <c r="F9" s="36"/>
      <c r="G9" s="36"/>
      <c r="H9" s="36"/>
      <c r="I9" s="36"/>
    </row>
    <row r="10" spans="1:9" ht="24" customHeight="1">
      <c r="A10" s="34" t="s">
        <v>112</v>
      </c>
      <c r="B10" s="35"/>
      <c r="C10" s="35"/>
      <c r="D10" s="35" t="s">
        <v>102</v>
      </c>
      <c r="E10" s="34" t="s">
        <v>113</v>
      </c>
      <c r="F10" s="35"/>
      <c r="G10" s="35">
        <v>258</v>
      </c>
      <c r="H10" s="35">
        <v>508</v>
      </c>
      <c r="I10" s="36"/>
    </row>
    <row r="11" spans="1:9" ht="24" customHeight="1">
      <c r="A11" s="34" t="s">
        <v>114</v>
      </c>
      <c r="B11" s="36"/>
      <c r="C11" s="36"/>
      <c r="D11" s="36" t="s">
        <v>102</v>
      </c>
      <c r="E11" s="34" t="s">
        <v>115</v>
      </c>
      <c r="F11" s="35"/>
      <c r="G11" s="35">
        <f>2842</f>
        <v>2842</v>
      </c>
      <c r="H11" s="35">
        <v>2842</v>
      </c>
      <c r="I11" s="36"/>
    </row>
    <row r="12" spans="1:9" ht="24" customHeight="1">
      <c r="A12" s="34" t="s">
        <v>116</v>
      </c>
      <c r="B12" s="35"/>
      <c r="C12" s="35"/>
      <c r="D12" s="35" t="s">
        <v>102</v>
      </c>
      <c r="E12" s="37" t="s">
        <v>117</v>
      </c>
      <c r="F12" s="35">
        <v>4</v>
      </c>
      <c r="G12" s="35">
        <v>-4</v>
      </c>
      <c r="H12" s="35"/>
      <c r="I12" s="36"/>
    </row>
    <row r="13" spans="1:9" ht="24" customHeight="1">
      <c r="A13" s="34" t="s">
        <v>118</v>
      </c>
      <c r="B13" s="35"/>
      <c r="C13" s="35"/>
      <c r="D13" s="35" t="s">
        <v>102</v>
      </c>
      <c r="E13" s="37" t="s">
        <v>119</v>
      </c>
      <c r="F13" s="35"/>
      <c r="G13" s="35"/>
      <c r="H13" s="35">
        <v>100</v>
      </c>
      <c r="I13" s="36"/>
    </row>
    <row r="14" spans="1:9" ht="24" customHeight="1">
      <c r="A14" s="34" t="s">
        <v>120</v>
      </c>
      <c r="B14" s="35"/>
      <c r="C14" s="35"/>
      <c r="D14" s="35" t="s">
        <v>102</v>
      </c>
      <c r="E14" s="37" t="s">
        <v>121</v>
      </c>
      <c r="F14" s="35"/>
      <c r="G14" s="35"/>
      <c r="H14" s="35">
        <v>977</v>
      </c>
      <c r="I14" s="36"/>
    </row>
    <row r="15" spans="1:9" ht="24" customHeight="1">
      <c r="A15" s="38" t="s">
        <v>122</v>
      </c>
      <c r="B15" s="35">
        <f aca="true" t="shared" si="0" ref="B15:H15">SUM(B5:B14)</f>
        <v>4</v>
      </c>
      <c r="C15" s="35">
        <f t="shared" si="0"/>
        <v>-4</v>
      </c>
      <c r="D15" s="35">
        <f aca="true" t="shared" si="1" ref="D15:D19">B15+C15</f>
        <v>0</v>
      </c>
      <c r="E15" s="38" t="s">
        <v>123</v>
      </c>
      <c r="F15" s="35">
        <f t="shared" si="0"/>
        <v>4</v>
      </c>
      <c r="G15" s="35">
        <f t="shared" si="0"/>
        <v>3096</v>
      </c>
      <c r="H15" s="35">
        <f t="shared" si="0"/>
        <v>4427</v>
      </c>
      <c r="I15" s="36"/>
    </row>
    <row r="16" spans="1:9" ht="24" customHeight="1">
      <c r="A16" s="39" t="s">
        <v>124</v>
      </c>
      <c r="B16" s="35"/>
      <c r="C16" s="35">
        <v>1019</v>
      </c>
      <c r="D16" s="35">
        <f t="shared" si="1"/>
        <v>1019</v>
      </c>
      <c r="E16" s="39" t="s">
        <v>125</v>
      </c>
      <c r="F16" s="35">
        <f aca="true" t="shared" si="2" ref="F16:H16">F17+F18</f>
        <v>0</v>
      </c>
      <c r="G16" s="35">
        <f t="shared" si="2"/>
        <v>0</v>
      </c>
      <c r="H16" s="35">
        <f t="shared" si="2"/>
        <v>0</v>
      </c>
      <c r="I16" s="36"/>
    </row>
    <row r="17" spans="1:9" ht="24" customHeight="1">
      <c r="A17" s="39" t="s">
        <v>126</v>
      </c>
      <c r="B17" s="40"/>
      <c r="C17" s="35">
        <v>2842</v>
      </c>
      <c r="D17" s="35">
        <v>2842</v>
      </c>
      <c r="E17" s="39" t="s">
        <v>76</v>
      </c>
      <c r="F17" s="35"/>
      <c r="G17" s="35"/>
      <c r="H17" s="35"/>
      <c r="I17" s="36"/>
    </row>
    <row r="18" spans="1:9" ht="24" customHeight="1">
      <c r="A18" s="39" t="s">
        <v>127</v>
      </c>
      <c r="B18" s="36"/>
      <c r="C18" s="35">
        <v>566</v>
      </c>
      <c r="D18" s="35">
        <f t="shared" si="1"/>
        <v>566</v>
      </c>
      <c r="E18" s="39" t="s">
        <v>128</v>
      </c>
      <c r="F18" s="35"/>
      <c r="G18" s="35"/>
      <c r="H18" s="35"/>
      <c r="I18" s="36"/>
    </row>
    <row r="19" spans="1:9" ht="24" customHeight="1">
      <c r="A19" s="41" t="s">
        <v>129</v>
      </c>
      <c r="B19" s="35">
        <f>SUM(B15:B18)</f>
        <v>4</v>
      </c>
      <c r="C19" s="35">
        <f>SUM(C15:C18)</f>
        <v>4423</v>
      </c>
      <c r="D19" s="35">
        <f t="shared" si="1"/>
        <v>4427</v>
      </c>
      <c r="E19" s="41" t="s">
        <v>129</v>
      </c>
      <c r="F19" s="35">
        <f aca="true" t="shared" si="3" ref="F19:H19">F15+F16</f>
        <v>4</v>
      </c>
      <c r="G19" s="35">
        <f t="shared" si="3"/>
        <v>3096</v>
      </c>
      <c r="H19" s="35">
        <f t="shared" si="3"/>
        <v>4427</v>
      </c>
      <c r="I19" s="36"/>
    </row>
  </sheetData>
  <sheetProtection/>
  <mergeCells count="4">
    <mergeCell ref="A1:H1"/>
    <mergeCell ref="A3:D3"/>
    <mergeCell ref="E3:H3"/>
    <mergeCell ref="I3:I4"/>
  </mergeCells>
  <printOptions/>
  <pageMargins left="0.75" right="0.35" top="0.79" bottom="0.67" header="0.51" footer="0.51"/>
  <pageSetup horizontalDpi="600" verticalDpi="600" orientation="landscape" paperSize="9"/>
  <headerFooter alignWithMargins="0">
    <oddHeader>&amp;L&amp;9附件3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8"/>
  <sheetViews>
    <sheetView tabSelected="1" zoomScaleSheetLayoutView="100" workbookViewId="0" topLeftCell="A1">
      <selection activeCell="V1" sqref="V1:V65536"/>
    </sheetView>
  </sheetViews>
  <sheetFormatPr defaultColWidth="9.00390625" defaultRowHeight="14.25"/>
  <cols>
    <col min="1" max="10" width="7.875" style="2" customWidth="1"/>
    <col min="11" max="11" width="10.25390625" style="2" customWidth="1"/>
    <col min="12" max="16" width="7.875" style="2" customWidth="1"/>
    <col min="17" max="17" width="10.50390625" style="2" customWidth="1"/>
    <col min="18" max="21" width="7.875" style="2" customWidth="1"/>
    <col min="22" max="22" width="11.75390625" style="2" customWidth="1"/>
    <col min="23" max="252" width="9.00390625" style="2" customWidth="1"/>
    <col min="253" max="16384" width="9.00390625" style="2" customWidth="1"/>
  </cols>
  <sheetData>
    <row r="1" spans="1:252" s="1" customFormat="1" ht="27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2" s="2" customFormat="1" ht="46.5" customHeight="1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0:21" s="3" customFormat="1" ht="26.25" customHeight="1">
      <c r="J3" s="21" t="s">
        <v>1</v>
      </c>
      <c r="K3" s="22"/>
      <c r="L3" s="21"/>
      <c r="M3" s="22"/>
      <c r="N3" s="23"/>
      <c r="Q3" s="21" t="s">
        <v>2</v>
      </c>
      <c r="R3" s="22"/>
      <c r="S3" s="24"/>
      <c r="T3" s="24"/>
      <c r="U3" s="25"/>
    </row>
    <row r="4" spans="1:22" s="4" customFormat="1" ht="31.5" customHeight="1">
      <c r="A4" s="6" t="s">
        <v>131</v>
      </c>
      <c r="B4" s="7"/>
      <c r="C4" s="7"/>
      <c r="D4" s="7"/>
      <c r="E4" s="7"/>
      <c r="F4" s="8"/>
      <c r="G4" s="9" t="s">
        <v>132</v>
      </c>
      <c r="H4" s="9"/>
      <c r="I4" s="9"/>
      <c r="J4" s="9"/>
      <c r="K4" s="9"/>
      <c r="L4" s="9" t="s">
        <v>133</v>
      </c>
      <c r="M4" s="9"/>
      <c r="N4" s="9"/>
      <c r="O4" s="9"/>
      <c r="P4" s="9"/>
      <c r="Q4" s="6" t="s">
        <v>134</v>
      </c>
      <c r="R4" s="7"/>
      <c r="S4" s="7"/>
      <c r="T4" s="7"/>
      <c r="U4" s="7"/>
      <c r="V4" s="8"/>
    </row>
    <row r="5" spans="1:22" s="4" customFormat="1" ht="31.5" customHeight="1">
      <c r="A5" s="10" t="s">
        <v>135</v>
      </c>
      <c r="B5" s="11" t="s">
        <v>136</v>
      </c>
      <c r="C5" s="11"/>
      <c r="D5" s="11"/>
      <c r="E5" s="11"/>
      <c r="F5" s="12" t="s">
        <v>137</v>
      </c>
      <c r="G5" s="11" t="s">
        <v>136</v>
      </c>
      <c r="H5" s="11"/>
      <c r="I5" s="11"/>
      <c r="J5" s="11"/>
      <c r="K5" s="12" t="s">
        <v>138</v>
      </c>
      <c r="L5" s="11" t="s">
        <v>136</v>
      </c>
      <c r="M5" s="11"/>
      <c r="N5" s="11"/>
      <c r="O5" s="11"/>
      <c r="P5" s="12" t="s">
        <v>138</v>
      </c>
      <c r="Q5" s="26" t="s">
        <v>135</v>
      </c>
      <c r="R5" s="11" t="s">
        <v>136</v>
      </c>
      <c r="S5" s="11"/>
      <c r="T5" s="11"/>
      <c r="U5" s="11"/>
      <c r="V5" s="12" t="s">
        <v>139</v>
      </c>
    </row>
    <row r="6" spans="1:22" s="4" customFormat="1" ht="18" customHeight="1">
      <c r="A6" s="13"/>
      <c r="B6" s="14" t="s">
        <v>12</v>
      </c>
      <c r="C6" s="14" t="s">
        <v>140</v>
      </c>
      <c r="D6" s="14" t="s">
        <v>141</v>
      </c>
      <c r="E6" s="15" t="s">
        <v>142</v>
      </c>
      <c r="F6" s="16"/>
      <c r="G6" s="14" t="s">
        <v>12</v>
      </c>
      <c r="H6" s="14" t="s">
        <v>140</v>
      </c>
      <c r="I6" s="14" t="s">
        <v>141</v>
      </c>
      <c r="J6" s="15" t="s">
        <v>142</v>
      </c>
      <c r="K6" s="16"/>
      <c r="L6" s="14" t="s">
        <v>12</v>
      </c>
      <c r="M6" s="14" t="s">
        <v>140</v>
      </c>
      <c r="N6" s="14" t="s">
        <v>141</v>
      </c>
      <c r="O6" s="15" t="s">
        <v>142</v>
      </c>
      <c r="P6" s="16"/>
      <c r="Q6" s="27"/>
      <c r="R6" s="14" t="s">
        <v>12</v>
      </c>
      <c r="S6" s="14" t="s">
        <v>140</v>
      </c>
      <c r="T6" s="14" t="s">
        <v>141</v>
      </c>
      <c r="U6" s="15" t="s">
        <v>142</v>
      </c>
      <c r="V6" s="16"/>
    </row>
    <row r="7" spans="1:22" s="4" customFormat="1" ht="51" customHeight="1">
      <c r="A7" s="17"/>
      <c r="B7" s="14"/>
      <c r="C7" s="14"/>
      <c r="D7" s="14"/>
      <c r="E7" s="15"/>
      <c r="F7" s="18"/>
      <c r="G7" s="14"/>
      <c r="H7" s="14"/>
      <c r="I7" s="14"/>
      <c r="J7" s="15"/>
      <c r="K7" s="18"/>
      <c r="L7" s="14"/>
      <c r="M7" s="14"/>
      <c r="N7" s="14"/>
      <c r="O7" s="15"/>
      <c r="P7" s="18"/>
      <c r="Q7" s="28"/>
      <c r="R7" s="14"/>
      <c r="S7" s="14"/>
      <c r="T7" s="14"/>
      <c r="U7" s="15"/>
      <c r="V7" s="18"/>
    </row>
    <row r="8" spans="1:22" s="3" customFormat="1" ht="42" customHeight="1">
      <c r="A8" s="19">
        <f>B8+F8</f>
        <v>69089</v>
      </c>
      <c r="B8" s="19">
        <f>SUM(C8:E8)</f>
        <v>45989</v>
      </c>
      <c r="C8" s="20">
        <v>44030</v>
      </c>
      <c r="D8" s="20"/>
      <c r="E8" s="20">
        <v>1959</v>
      </c>
      <c r="F8" s="20">
        <f>23100</f>
        <v>23100</v>
      </c>
      <c r="G8" s="19">
        <f>SUM(H8:J8)</f>
        <v>29631</v>
      </c>
      <c r="H8" s="20">
        <f>26789</f>
        <v>26789</v>
      </c>
      <c r="I8" s="20">
        <v>2842</v>
      </c>
      <c r="J8" s="20"/>
      <c r="K8" s="20">
        <f>260000+5184</f>
        <v>265184</v>
      </c>
      <c r="L8" s="19">
        <f>SUM(M8:O8)</f>
        <v>5255</v>
      </c>
      <c r="M8" s="20">
        <f>3975</f>
        <v>3975</v>
      </c>
      <c r="N8" s="20"/>
      <c r="O8" s="20">
        <f>1000+280</f>
        <v>1280</v>
      </c>
      <c r="P8" s="20">
        <v>0</v>
      </c>
      <c r="Q8" s="19">
        <f>R8+V8</f>
        <v>358649</v>
      </c>
      <c r="R8" s="19">
        <f aca="true" t="shared" si="0" ref="R8:V8">B8+G8-L8</f>
        <v>70365</v>
      </c>
      <c r="S8" s="19">
        <f t="shared" si="0"/>
        <v>66844</v>
      </c>
      <c r="T8" s="19">
        <f t="shared" si="0"/>
        <v>2842</v>
      </c>
      <c r="U8" s="29">
        <f t="shared" si="0"/>
        <v>679</v>
      </c>
      <c r="V8" s="29">
        <f t="shared" si="0"/>
        <v>288284</v>
      </c>
    </row>
    <row r="9" s="2" customFormat="1" ht="45.75" customHeight="1"/>
  </sheetData>
  <sheetProtection/>
  <mergeCells count="32">
    <mergeCell ref="A2:V2"/>
    <mergeCell ref="S3:T3"/>
    <mergeCell ref="A4:F4"/>
    <mergeCell ref="G4:K4"/>
    <mergeCell ref="L4:P4"/>
    <mergeCell ref="Q4:V4"/>
    <mergeCell ref="B5:E5"/>
    <mergeCell ref="G5:J5"/>
    <mergeCell ref="L5:O5"/>
    <mergeCell ref="R5:U5"/>
    <mergeCell ref="A5:A7"/>
    <mergeCell ref="B6:B7"/>
    <mergeCell ref="C6:C7"/>
    <mergeCell ref="D6:D7"/>
    <mergeCell ref="E6:E7"/>
    <mergeCell ref="F5:F7"/>
    <mergeCell ref="G6:G7"/>
    <mergeCell ref="H6:H7"/>
    <mergeCell ref="I6:I7"/>
    <mergeCell ref="J6:J7"/>
    <mergeCell ref="K5:K7"/>
    <mergeCell ref="L6:L7"/>
    <mergeCell ref="M6:M7"/>
    <mergeCell ref="N6:N7"/>
    <mergeCell ref="O6:O7"/>
    <mergeCell ref="P5:P7"/>
    <mergeCell ref="Q5:Q7"/>
    <mergeCell ref="R6:R7"/>
    <mergeCell ref="S6:S7"/>
    <mergeCell ref="T6:T7"/>
    <mergeCell ref="U6:U7"/>
    <mergeCell ref="V5:V7"/>
  </mergeCells>
  <printOptions/>
  <pageMargins left="0.75" right="0.75" top="1" bottom="1" header="0.51" footer="0.51"/>
  <pageSetup horizontalDpi="600" verticalDpi="600" orientation="landscape" paperSize="9"/>
  <headerFooter>
    <oddHeader>&amp;L&amp;9附件4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2016-07-13T08:36:42Z</cp:lastPrinted>
  <dcterms:created xsi:type="dcterms:W3CDTF">1996-12-17T01:32:42Z</dcterms:created>
  <dcterms:modified xsi:type="dcterms:W3CDTF">2018-02-01T09:51:54Z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